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35" yWindow="59701" windowWidth="21645" windowHeight="13455" activeTab="0"/>
  </bookViews>
  <sheets>
    <sheet name="Overall Param usage" sheetId="1" r:id="rId1"/>
    <sheet name="StationDocuments" sheetId="2" r:id="rId2"/>
    <sheet name="Monitoring Sites by Country" sheetId="3" r:id="rId3"/>
    <sheet name="Country Staton Params" sheetId="4" r:id="rId4"/>
    <sheet name="Acronyms" sheetId="5" r:id="rId5"/>
    <sheet name="Todo" sheetId="6" r:id="rId6"/>
  </sheets>
  <definedNames/>
  <calcPr fullCalcOnLoad="1"/>
</workbook>
</file>

<file path=xl/sharedStrings.xml><?xml version="1.0" encoding="utf-8"?>
<sst xmlns="http://schemas.openxmlformats.org/spreadsheetml/2006/main" count="1517" uniqueCount="490">
  <si>
    <t>The hydro meteorological service of Vietnam and its modernization plan</t>
  </si>
  <si>
    <t>Asia, Non-Southeast</t>
  </si>
  <si>
    <t>Status of Air Quality - Afganistan</t>
  </si>
  <si>
    <t>Atmosphere Monitoring of the Marsh Zones in Iraq to support sustainble development</t>
  </si>
  <si>
    <t>Bangaldesh Air Pollution Monitoring</t>
  </si>
  <si>
    <t>Clean Air Initiative for Asian Cities</t>
  </si>
  <si>
    <t>Air quality policy by country -Central Asia</t>
  </si>
  <si>
    <t xml:space="preserve">Sri Lanka Air Quality Monitoring </t>
  </si>
  <si>
    <t>Jordan to install air pollution monitoring devices in big cities</t>
  </si>
  <si>
    <t xml:space="preserve">Iran Air Quality Monitoring Program </t>
  </si>
  <si>
    <t>Eygyptian Environmental Affairs Agency - Air Quality</t>
  </si>
  <si>
    <t>Morocco to generalise pollution control to big cities by 2012</t>
  </si>
  <si>
    <t>Tunisia, South Korea partner to monitor air quality</t>
  </si>
  <si>
    <t>Air Quality Management in Lagos</t>
  </si>
  <si>
    <t>An Overview of Air Pollution in Urban areas of Tanzania</t>
  </si>
  <si>
    <t>International Seminar Urban Air Quality Management</t>
  </si>
  <si>
    <t>Air Quality Forecasts For China</t>
  </si>
  <si>
    <t>EMEP Monitoring Strategy Beyond 2009</t>
  </si>
  <si>
    <t>Focus on spatial coverage</t>
  </si>
  <si>
    <t>EMEP Monitoring Strategy 2010 - 2019</t>
  </si>
  <si>
    <t>European Exchange of Monitoring Information and State of AQ in 2007</t>
  </si>
  <si>
    <t>Top-down emission invent needs</t>
  </si>
  <si>
    <t>Improving Emission Inventories for Effective AQ Management Across N. America</t>
  </si>
  <si>
    <t>NAM_EU</t>
  </si>
  <si>
    <t>Dev_World</t>
  </si>
  <si>
    <t>Environmental Protection Agency</t>
  </si>
  <si>
    <t>NASA</t>
  </si>
  <si>
    <t>National Aeronautics and Space Administration</t>
  </si>
  <si>
    <t>GEO</t>
  </si>
  <si>
    <t>Group on Earth Observation</t>
  </si>
  <si>
    <t>GEOSS</t>
  </si>
  <si>
    <t>Global Earth Observation System of Systems</t>
  </si>
  <si>
    <t>SBA</t>
  </si>
  <si>
    <t>Societal Benefit Area</t>
  </si>
  <si>
    <t>UIC</t>
  </si>
  <si>
    <t>User Interface Committee</t>
  </si>
  <si>
    <t>WMO</t>
  </si>
  <si>
    <t>World Meteorological Institute</t>
  </si>
  <si>
    <t>WHO</t>
  </si>
  <si>
    <t>World Health Institute</t>
  </si>
  <si>
    <t>CDC</t>
  </si>
  <si>
    <t>Center for Disease Control</t>
  </si>
  <si>
    <t>HEI</t>
  </si>
  <si>
    <t>Health Effects Institute</t>
  </si>
  <si>
    <t>AQ</t>
  </si>
  <si>
    <t xml:space="preserve">Air Quality </t>
  </si>
  <si>
    <t xml:space="preserve">AQH </t>
  </si>
  <si>
    <t>Air Quality and Health</t>
  </si>
  <si>
    <t xml:space="preserve">EO </t>
  </si>
  <si>
    <t>Earth Observation</t>
  </si>
  <si>
    <t xml:space="preserve">ESIP </t>
  </si>
  <si>
    <t>Earth Science Information Partners</t>
  </si>
  <si>
    <t xml:space="preserve">TSP </t>
  </si>
  <si>
    <t>PM 10</t>
  </si>
  <si>
    <t>Sulfur Dioxide</t>
  </si>
  <si>
    <t>Nitrogen Dioxide</t>
  </si>
  <si>
    <t>Nitrogen Oxides</t>
  </si>
  <si>
    <t xml:space="preserve">CO </t>
  </si>
  <si>
    <t>Carbon Monoxide</t>
  </si>
  <si>
    <t>Volatile Organic Compounds</t>
  </si>
  <si>
    <t>Ammonia</t>
  </si>
  <si>
    <t>Persistant Organic Pollutants</t>
  </si>
  <si>
    <t xml:space="preserve">Formaldehyde </t>
  </si>
  <si>
    <t xml:space="preserve">AQI </t>
  </si>
  <si>
    <t>Air Quality Index</t>
  </si>
  <si>
    <t>Aerosol Optical Depth</t>
  </si>
  <si>
    <t>PM 2.5</t>
  </si>
  <si>
    <t>PM</t>
  </si>
  <si>
    <t>Particulate Matter</t>
  </si>
  <si>
    <t>PM less than  10 um in diameter</t>
  </si>
  <si>
    <t>PM less than  2.5 um in diameter</t>
  </si>
  <si>
    <t>Total Suspended Particulates, PM of any size</t>
  </si>
  <si>
    <t>CASAC</t>
  </si>
  <si>
    <t>Clean Air Scientific Advisory Committee</t>
  </si>
  <si>
    <t>GCI</t>
  </si>
  <si>
    <t>GEOSS Common Infrastructure</t>
  </si>
  <si>
    <t>ERG</t>
  </si>
  <si>
    <t>Eastern Research Group</t>
  </si>
  <si>
    <t>NAS</t>
  </si>
  <si>
    <t>International Global Atmospheric Chemistry</t>
  </si>
  <si>
    <t>CAPITA</t>
  </si>
  <si>
    <t>Center for Air Pollution Impact and Trend Analysis</t>
  </si>
  <si>
    <t>Ozone</t>
  </si>
  <si>
    <t>Air Pollution Monitoring in East Asia</t>
  </si>
  <si>
    <t>Ambient Air Quality Standard - China</t>
  </si>
  <si>
    <t>Environmental Protection Data in Taiwan</t>
  </si>
  <si>
    <t>Air Quality Monitoring Network of Hong Kong</t>
  </si>
  <si>
    <t xml:space="preserve">Macao Yearbook 2007 Meteorological </t>
  </si>
  <si>
    <t>AIRKorea Real-time Ambient Air Quality Dissemination System</t>
  </si>
  <si>
    <t>India UNEP.org/MALE</t>
  </si>
  <si>
    <t>Clean Air Drive Intensified - Thailand</t>
  </si>
  <si>
    <t>2002 National Air Quality Status Report</t>
  </si>
  <si>
    <t>Air Quality Monitoring in Singapore</t>
  </si>
  <si>
    <t>Review of air pollution and health impacts in Malaysia</t>
  </si>
  <si>
    <t xml:space="preserve">Network of ambient air quality monitoring stations - Indonesia </t>
  </si>
  <si>
    <t>Mongolia: State of the Environment</t>
  </si>
  <si>
    <t>Pollution in Brunei Darussalam</t>
  </si>
  <si>
    <t>* Number of stations came from NO2  Sheet</t>
  </si>
  <si>
    <t>Global</t>
  </si>
  <si>
    <t>Stations per Person</t>
  </si>
  <si>
    <t>Metals-No PB</t>
  </si>
  <si>
    <t>Metals-NoPb</t>
  </si>
  <si>
    <t>Dust Dep.</t>
  </si>
  <si>
    <t>Models</t>
  </si>
  <si>
    <t>No Measurements - Just Needs</t>
  </si>
  <si>
    <t>Important</t>
  </si>
  <si>
    <t>IMPT for Europe</t>
  </si>
  <si>
    <t>Important - Consensus</t>
  </si>
  <si>
    <t>IMPT</t>
  </si>
  <si>
    <t>Asia Non SE</t>
  </si>
  <si>
    <t>http://www.country-data.com/cgi-bin/query/r-11389.html</t>
  </si>
  <si>
    <t>TSP</t>
  </si>
  <si>
    <t>EMEP Monitoring Strategy Program 2004-2009 (5-6 Together)</t>
  </si>
  <si>
    <t>Sri Lanka</t>
  </si>
  <si>
    <t>Kyrgyzstan</t>
  </si>
  <si>
    <t>Tajikistan</t>
  </si>
  <si>
    <t>Turkmenistan</t>
  </si>
  <si>
    <t>Uzbekistan</t>
  </si>
  <si>
    <t>Kazakhstan</t>
  </si>
  <si>
    <t>Armenia</t>
  </si>
  <si>
    <t>Afghanistan</t>
  </si>
  <si>
    <t>Nepal</t>
  </si>
  <si>
    <t>Pakistan</t>
  </si>
  <si>
    <t>Armeni</t>
  </si>
  <si>
    <t>Azerbaijan</t>
  </si>
  <si>
    <t>Bahrain</t>
  </si>
  <si>
    <t>Georgia</t>
  </si>
  <si>
    <t>Iraq</t>
  </si>
  <si>
    <t>Iran</t>
  </si>
  <si>
    <t>Israel</t>
  </si>
  <si>
    <t>Jordan</t>
  </si>
  <si>
    <t>Kuwait</t>
  </si>
  <si>
    <t>Lebanon</t>
  </si>
  <si>
    <t>Oman</t>
  </si>
  <si>
    <t>Palestine</t>
  </si>
  <si>
    <t>Qatar</t>
  </si>
  <si>
    <t>Saudi Arabia</t>
  </si>
  <si>
    <t>Syria</t>
  </si>
  <si>
    <t>Turkey</t>
  </si>
  <si>
    <t>United Arab Emirates</t>
  </si>
  <si>
    <t>Assessing Health Impacts of Major Air Pollutants*</t>
  </si>
  <si>
    <t>Transport</t>
  </si>
  <si>
    <t>NO MEASUREMENTS -</t>
  </si>
  <si>
    <t>Status of Air Pollution in Zambia</t>
  </si>
  <si>
    <t>12. Reclassify the document types - International report, Regional Report, National Report … (see wiki doc type)</t>
  </si>
  <si>
    <t>Status</t>
  </si>
  <si>
    <t>todo</t>
  </si>
  <si>
    <t>Weather</t>
  </si>
  <si>
    <t>Priority needs</t>
  </si>
  <si>
    <t>Pb</t>
  </si>
  <si>
    <t>Lead</t>
  </si>
  <si>
    <t>Burundi</t>
  </si>
  <si>
    <t>Benin</t>
  </si>
  <si>
    <t>Sierra Leone</t>
  </si>
  <si>
    <t>Libya</t>
  </si>
  <si>
    <t>Togo</t>
  </si>
  <si>
    <t>Eritrea</t>
  </si>
  <si>
    <t>Central African Republic</t>
  </si>
  <si>
    <t>Congo</t>
  </si>
  <si>
    <t xml:space="preserve">International </t>
  </si>
  <si>
    <t>References: ( FIX First column for emission when add new doc - then copy)</t>
  </si>
  <si>
    <t>Abbreviation</t>
  </si>
  <si>
    <t>Full Name</t>
  </si>
  <si>
    <t>AG</t>
  </si>
  <si>
    <t>Advisory Group</t>
  </si>
  <si>
    <t>ESA</t>
  </si>
  <si>
    <t>European Space Agency</t>
  </si>
  <si>
    <t>EPA</t>
  </si>
  <si>
    <t>Gabon</t>
  </si>
  <si>
    <t>Equatorial Guinea</t>
  </si>
  <si>
    <t>Djibouti</t>
  </si>
  <si>
    <t>Cape Verde</t>
  </si>
  <si>
    <t>Madeira IS PO</t>
  </si>
  <si>
    <t>MayotteFR</t>
  </si>
  <si>
    <t>presentation</t>
  </si>
  <si>
    <t>Report</t>
  </si>
  <si>
    <t>Liberia</t>
  </si>
  <si>
    <t>Mauritania</t>
  </si>
  <si>
    <t>Lesotho</t>
  </si>
  <si>
    <t>Namibia</t>
  </si>
  <si>
    <t>Gambia</t>
  </si>
  <si>
    <t>Guinea-Bissau</t>
  </si>
  <si>
    <t>Asia Southeast</t>
  </si>
  <si>
    <t>São Tomeand Principe</t>
  </si>
  <si>
    <t>Seychelles</t>
  </si>
  <si>
    <t>Saint Helena UK</t>
  </si>
  <si>
    <t xml:space="preserve">4 Classify health docs as ambient and health </t>
  </si>
  <si>
    <t xml:space="preserve">5. Go through emissions docs - see if emissions can be classified as ambient. </t>
  </si>
  <si>
    <t>6. If paper is just about emissions - must use Earth Obs to quantify emissions</t>
  </si>
  <si>
    <t>7. Provide references for docs that are health related/EO and emissions/EO</t>
  </si>
  <si>
    <t>8. Provide regionality for Health and Emissions Docs - to show were info is missing?</t>
  </si>
  <si>
    <t>9. Provide references and pollutant speciation for ambient docs</t>
  </si>
  <si>
    <t xml:space="preserve">10. Provide regionality for ambient docs - missing coverage. </t>
  </si>
  <si>
    <t>1. Add deliniator for each ref cell (,)</t>
  </si>
  <si>
    <t>2. ID # of Stations per country for China, Russia, S. America (We have N. America, Europe, Africa covered)</t>
  </si>
  <si>
    <t>3. Go through current Health labeled docs and weed out docs that do not specifically mention Earth Obs measurements</t>
  </si>
  <si>
    <t>11. ID needs vs. observations</t>
  </si>
  <si>
    <t>National Academy of Science</t>
  </si>
  <si>
    <t>IGAC</t>
  </si>
  <si>
    <t>AIP</t>
  </si>
  <si>
    <t>GEOSS Architecture Implementation Pilot</t>
  </si>
  <si>
    <t>AQ CoP</t>
  </si>
  <si>
    <t>Air Quality Community of Practice</t>
  </si>
  <si>
    <t>AFRICA</t>
  </si>
  <si>
    <t>Station per million People</t>
  </si>
  <si>
    <t>Oceania/Pacific</t>
  </si>
  <si>
    <t>Russia</t>
  </si>
  <si>
    <t>Dust deposition</t>
  </si>
  <si>
    <t>Late 1960s</t>
  </si>
  <si>
    <t>1969, 2002</t>
  </si>
  <si>
    <t>http://etc-cte.ec.gc.ca/NAPS/naps_data_e.html</t>
  </si>
  <si>
    <t>http://www.msc.ec.gc.ca/capmon/index_e.cfm</t>
  </si>
  <si>
    <t>Remote Sensing of Tropospheric Pollution from Space</t>
  </si>
  <si>
    <t>Impacts on roadway emissions</t>
  </si>
  <si>
    <t>PM2.5</t>
  </si>
  <si>
    <t>PM10</t>
  </si>
  <si>
    <t>SO2</t>
  </si>
  <si>
    <t>NO2</t>
  </si>
  <si>
    <t>Demographic</t>
  </si>
  <si>
    <t>Number of Documents</t>
  </si>
  <si>
    <t>Aer. Carbon</t>
  </si>
  <si>
    <t>Non-N. America</t>
  </si>
  <si>
    <t>http://www.environment-canada.ca/indicateurs-indicators/default.asp?lang=En&amp;n=62FFB5B1-1&amp;offset=5&amp;toc=show</t>
  </si>
  <si>
    <t>Other</t>
  </si>
  <si>
    <t>HNO3</t>
  </si>
  <si>
    <t>NH3</t>
  </si>
  <si>
    <t>Asia, Southeast</t>
  </si>
  <si>
    <t>Asia, Non SE</t>
  </si>
  <si>
    <t>Health Effects of transport-related air pollution</t>
  </si>
  <si>
    <t>CO</t>
  </si>
  <si>
    <t>Long-term effects of traffic related air pollution on mortality</t>
  </si>
  <si>
    <t xml:space="preserve">USWRP Workshop on AQ </t>
  </si>
  <si>
    <t>O3</t>
  </si>
  <si>
    <t>POPs</t>
  </si>
  <si>
    <t>HEI - Assessing Health Impact of AQ Reg (Chpt. 3)</t>
  </si>
  <si>
    <t>Long-term exposure to air pollution/incident of cardiovascular events</t>
  </si>
  <si>
    <t>WHO AQ Guidelines for PM, 03, NO2, SO2</t>
  </si>
  <si>
    <t>RH</t>
  </si>
  <si>
    <t>CDC Recommendations for Nat. Consistent Data and Measures</t>
  </si>
  <si>
    <t>Estimation of Health Impacts of urban air pollutionin world sities 2000/2030</t>
  </si>
  <si>
    <t>Modelled Conc. Of O3 and precursors over S. Africa</t>
  </si>
  <si>
    <t>Final Summary Report Climate, Air Pollution and Public Health - Fossil Fuel</t>
  </si>
  <si>
    <t>WMO Sand/Dust Storm Warning Advisory Assessment System</t>
  </si>
  <si>
    <t>Global Earth Obs System</t>
  </si>
  <si>
    <t>Male declaration</t>
  </si>
  <si>
    <t>few measurements -</t>
  </si>
  <si>
    <t>no measurements, but does include major cities around the world comparions</t>
  </si>
  <si>
    <t>Notes</t>
  </si>
  <si>
    <t>Kenya</t>
  </si>
  <si>
    <t>Algeria</t>
  </si>
  <si>
    <t>Uganda</t>
  </si>
  <si>
    <t>Ghana</t>
  </si>
  <si>
    <t>Madagascar</t>
  </si>
  <si>
    <t>Zimbabwe</t>
  </si>
  <si>
    <t>Ceuta ES</t>
  </si>
  <si>
    <t>MelillaES</t>
  </si>
  <si>
    <t>CôtedIvoire</t>
  </si>
  <si>
    <t>Cameroon</t>
  </si>
  <si>
    <t>Burkina Faso</t>
  </si>
  <si>
    <t>Niger</t>
  </si>
  <si>
    <t>Senegal</t>
  </si>
  <si>
    <t>Angola</t>
  </si>
  <si>
    <t>Mali</t>
  </si>
  <si>
    <t>Rwanda</t>
  </si>
  <si>
    <t>Chad</t>
  </si>
  <si>
    <t>Guinea</t>
  </si>
  <si>
    <t>Somalia</t>
  </si>
  <si>
    <t>Extended Analysis of ACS on Particulate Air Pollution</t>
  </si>
  <si>
    <t>Mauritius</t>
  </si>
  <si>
    <t>Swaziland</t>
  </si>
  <si>
    <t>Comoros</t>
  </si>
  <si>
    <t>RéunionFR</t>
  </si>
  <si>
    <t xml:space="preserve">Type </t>
  </si>
  <si>
    <t>Region</t>
  </si>
  <si>
    <t>paper</t>
  </si>
  <si>
    <t>report</t>
  </si>
  <si>
    <t>N. America</t>
  </si>
  <si>
    <t>Monitoring Ambient AQ for Health Impact Assessment (WHO)</t>
  </si>
  <si>
    <t>Africa</t>
  </si>
  <si>
    <t>Order</t>
  </si>
  <si>
    <t>Title Abbr</t>
  </si>
  <si>
    <t>Precipitation</t>
  </si>
  <si>
    <t>VOC</t>
  </si>
  <si>
    <t xml:space="preserve"> </t>
  </si>
  <si>
    <t>Wind Speed</t>
  </si>
  <si>
    <t>Topography</t>
  </si>
  <si>
    <t xml:space="preserve">T </t>
  </si>
  <si>
    <t>Clouds</t>
  </si>
  <si>
    <t>Pressure</t>
  </si>
  <si>
    <t>Surface rough</t>
  </si>
  <si>
    <t>Albedo</t>
  </si>
  <si>
    <t>Photosynthetic activity</t>
  </si>
  <si>
    <t>Leaf Area Index</t>
  </si>
  <si>
    <t>Solar Radiation</t>
  </si>
  <si>
    <t>Health Effects of Outdoor Air Pollution in Asia</t>
  </si>
  <si>
    <t>Health</t>
  </si>
  <si>
    <t>Outdoor Air Pollution*</t>
  </si>
  <si>
    <t>Satellites</t>
  </si>
  <si>
    <t>Hong Kong</t>
  </si>
  <si>
    <t>Macau</t>
  </si>
  <si>
    <t>Japan</t>
  </si>
  <si>
    <t>Taiwan</t>
  </si>
  <si>
    <t>North Korea</t>
  </si>
  <si>
    <t>South Korea</t>
  </si>
  <si>
    <t>Mongolia</t>
  </si>
  <si>
    <t>Brunei</t>
  </si>
  <si>
    <t>Burma (Myanmar)</t>
  </si>
  <si>
    <t>Cambodia</t>
  </si>
  <si>
    <t>East Timor</t>
  </si>
  <si>
    <t>Indonesia</t>
  </si>
  <si>
    <t>Laos</t>
  </si>
  <si>
    <t>Malaysia</t>
  </si>
  <si>
    <t>Philippines</t>
  </si>
  <si>
    <t>Singapore</t>
  </si>
  <si>
    <t>Thailand</t>
  </si>
  <si>
    <t>Vietnam</t>
  </si>
  <si>
    <t>East Asia</t>
  </si>
  <si>
    <t>Document Link</t>
  </si>
  <si>
    <t>Doc ID</t>
  </si>
  <si>
    <t>Number of Stations</t>
  </si>
  <si>
    <t>Coverage</t>
  </si>
  <si>
    <t>NOx</t>
  </si>
  <si>
    <t>PAH4</t>
  </si>
  <si>
    <t>West Asia</t>
  </si>
  <si>
    <t>Community Input to the NRC Decadal Survey from NCAR Workshop</t>
  </si>
  <si>
    <t>Soil moisture</t>
  </si>
  <si>
    <t>Land Cover</t>
  </si>
  <si>
    <t xml:space="preserve">Comparative Environmental Health Assessment </t>
  </si>
  <si>
    <t>Paper</t>
  </si>
  <si>
    <t>China</t>
  </si>
  <si>
    <t>AQI</t>
  </si>
  <si>
    <t xml:space="preserve">China, Air Land and Water, Environmental Priorities </t>
  </si>
  <si>
    <t>Interntional</t>
  </si>
  <si>
    <t>Meteorological Research Needs for Improved AQ Forecasting</t>
  </si>
  <si>
    <t>Improving National AQ Forecasts w/Satellite Aerosol Obs</t>
  </si>
  <si>
    <t>Workshop</t>
  </si>
  <si>
    <t>Turbulence Params</t>
  </si>
  <si>
    <t>GEO 10-year Plan Ref. Doc</t>
  </si>
  <si>
    <t>GEO 10-year Plan</t>
  </si>
  <si>
    <t xml:space="preserve">Air Pollution and Child Mortality: A time series Study </t>
  </si>
  <si>
    <t>S. America</t>
  </si>
  <si>
    <t>Air Pollution and Neonatial mortality: A timeseries study</t>
  </si>
  <si>
    <t>Air Pollution in mega cities in China</t>
  </si>
  <si>
    <t>Health Impact of Outdoor Air Polluiton in China</t>
  </si>
  <si>
    <t>APINA Country Fact Sheet South Africa</t>
  </si>
  <si>
    <t>Air Pollution Impact Assessment - Asia</t>
  </si>
  <si>
    <t>Maximising co-benefitsof light-duty diesel in Asia</t>
  </si>
  <si>
    <t>Lung Function Growth in Children with Long-term exposure</t>
  </si>
  <si>
    <t>APINA Progress towards a regional policy on transboundary air pollution</t>
  </si>
  <si>
    <t>Clean Air Initiative in SubSaharan African Cities</t>
  </si>
  <si>
    <t xml:space="preserve">Survey of AQ Monitoring </t>
  </si>
  <si>
    <t>PBL</t>
  </si>
  <si>
    <t>AOD</t>
  </si>
  <si>
    <t xml:space="preserve">National Ambient Air Monitoring Strategy </t>
  </si>
  <si>
    <t xml:space="preserve">To Do: </t>
  </si>
  <si>
    <t>Botswana</t>
  </si>
  <si>
    <t>Canary Is ES</t>
  </si>
  <si>
    <t>South Africa</t>
  </si>
  <si>
    <t>Mozambique</t>
  </si>
  <si>
    <t>Zambia</t>
  </si>
  <si>
    <t>Morocco</t>
  </si>
  <si>
    <t>Tanzania</t>
  </si>
  <si>
    <t>Tunisia</t>
  </si>
  <si>
    <t>Malawi</t>
  </si>
  <si>
    <t>Nigeria</t>
  </si>
  <si>
    <t>Ethiopia</t>
  </si>
  <si>
    <t>DR Congo</t>
  </si>
  <si>
    <t>Sudan</t>
  </si>
  <si>
    <t>Air Pollution and Public Health Guidance doc for risk managers</t>
  </si>
  <si>
    <t>Global review The aim of this collection of articles is to provide 'policy-relevant' information on air pollution and human health to technical and political decision makers in developing countries.</t>
  </si>
  <si>
    <t>chain of accountability shows AQ Subareas</t>
  </si>
  <si>
    <t>Recommendations for U.S. to improve global system</t>
  </si>
  <si>
    <t xml:space="preserve">Recommendations for what's missing, gaps </t>
  </si>
  <si>
    <t>Brings up that after AQ issues are resolved, monitoring can be decreased</t>
  </si>
  <si>
    <t>Better Coverage (SPACE/TIME) Priority needs</t>
  </si>
  <si>
    <t>Recommendations</t>
  </si>
  <si>
    <t>Macao</t>
  </si>
  <si>
    <t>SouthEast Asia</t>
  </si>
  <si>
    <t>Haze</t>
  </si>
  <si>
    <t>Country</t>
  </si>
  <si>
    <t># of Monitoring Sites</t>
  </si>
  <si>
    <t>Population</t>
  </si>
  <si>
    <t>U.S.</t>
  </si>
  <si>
    <t>Mexico</t>
  </si>
  <si>
    <t>Canada</t>
  </si>
  <si>
    <t>UK</t>
  </si>
  <si>
    <t>State of Environment Africa</t>
  </si>
  <si>
    <t>State of the Environment Republic of South Africa</t>
  </si>
  <si>
    <t>Website</t>
  </si>
  <si>
    <t>Air Pollution and Health in Rapidly Developing Countries</t>
  </si>
  <si>
    <t>Methodology for cost-benefit Analysis of Ambient Air Pollution Health Impacts</t>
  </si>
  <si>
    <t>Air Quality Guidelines for Europe</t>
  </si>
  <si>
    <t>New Directions: Results-oriented Multi-pollutant AQ Management</t>
  </si>
  <si>
    <t xml:space="preserve">Directive 2008/50/EC of the European Parlimant </t>
  </si>
  <si>
    <t>Legislation</t>
  </si>
  <si>
    <t>Land use(rural)</t>
  </si>
  <si>
    <t>Earth Science and Applications from Space: National Imperatives</t>
  </si>
  <si>
    <t>HCHO</t>
  </si>
  <si>
    <t>Europe</t>
  </si>
  <si>
    <t>Singapor</t>
  </si>
  <si>
    <t>India</t>
  </si>
  <si>
    <t xml:space="preserve">Pakistan </t>
  </si>
  <si>
    <t>http://www.rrcap.unep.org/male/baseline/Baseline/Pakistan/pakch2.htm</t>
  </si>
  <si>
    <t>In the absence of ambient air quality standards and any monitoring network, there is no standard reporting format for ambient air quality.</t>
  </si>
  <si>
    <t>Isreal</t>
  </si>
  <si>
    <t>http://www.sviva.gov.il/Enviroment/bin/en.jsp?enPage=e_BlankPage&amp;enDisplay=view&amp;enDispWhat=Zone&amp;enDispWho=Air_Monitoring_Network&amp;enZone=Air_Monitoring_Network</t>
  </si>
  <si>
    <t>Egypt</t>
  </si>
  <si>
    <t>Bangladesh</t>
  </si>
  <si>
    <t>http://www.rrcap.unep.org/male/baseline/Baseline/Bang/BANGCH2.htm</t>
  </si>
  <si>
    <t>Austria</t>
  </si>
  <si>
    <t>Bosnia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</si>
  <si>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</si>
  <si>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</si>
  <si>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</si>
  <si>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</si>
  <si>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</si>
  <si>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</si>
  <si>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</si>
  <si>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</si>
  <si>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</si>
  <si>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</si>
  <si>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</si>
  <si>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</si>
  <si>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Hungary</t>
  </si>
  <si>
    <t>Ireland</t>
  </si>
  <si>
    <t>Iceland</t>
  </si>
  <si>
    <t>Italy</t>
  </si>
  <si>
    <t>Liechtenstein</t>
  </si>
  <si>
    <t>Lithuania</t>
  </si>
  <si>
    <t>Latvia</t>
  </si>
  <si>
    <t>FYR of Macedonia</t>
  </si>
  <si>
    <t>Malta</t>
  </si>
  <si>
    <t>Netherlands</t>
  </si>
  <si>
    <t>Norway</t>
  </si>
  <si>
    <t>Poland</t>
  </si>
  <si>
    <t>Portugal</t>
  </si>
  <si>
    <t>Romania</t>
  </si>
  <si>
    <t>Serbia</t>
  </si>
  <si>
    <t>Sweden</t>
  </si>
  <si>
    <t>Slovenia</t>
  </si>
  <si>
    <t>Slovak Republic</t>
  </si>
  <si>
    <t>http://air-climate.eionet.europa.eu/databases/airbase/eoi_tables/eoi2008/index_html</t>
  </si>
  <si>
    <t>http://www.ec.gc.ca/indicateurs-indicators/default.asp?lang=En&amp;n=DCC798B8-1&amp;offset=5&amp;toc=show</t>
  </si>
  <si>
    <t>APINA Country Fact Sheet Zimbabwe</t>
  </si>
  <si>
    <t>APINA Country Fact Sheet Zambia</t>
  </si>
  <si>
    <t>APINA Country Fact Sheet Tanzania</t>
  </si>
  <si>
    <t>APINA Country Fact Sheet Mozambique</t>
  </si>
  <si>
    <t>APINA Country Fact Sheet Malawi</t>
  </si>
  <si>
    <t>APINA Country Fact Sheet Botswana</t>
  </si>
  <si>
    <t xml:space="preserve">Ground Level Ozone in 21st Century Future Trends/Impacts </t>
  </si>
  <si>
    <t>Economics</t>
  </si>
  <si>
    <t>GMES Service Element Promote2: U1 Core User Needs and User Standards</t>
  </si>
  <si>
    <t>GMES Service Elements Promote U5 Core User Needs Dossier v.12</t>
  </si>
  <si>
    <t>Total</t>
  </si>
  <si>
    <t>Emission</t>
  </si>
  <si>
    <t>Ambient</t>
  </si>
  <si>
    <t>COUNT</t>
  </si>
  <si>
    <t>International</t>
  </si>
  <si>
    <t>Has Observations</t>
  </si>
  <si>
    <t>Has Needs</t>
  </si>
  <si>
    <t>E</t>
  </si>
  <si>
    <t>PAPA-SAN Public Health and Air Pollution in Asia: Science Access on the Net (1980–2007)</t>
  </si>
  <si>
    <t>E/J</t>
  </si>
  <si>
    <t xml:space="preserve">IMPT for Europe - Monitoring Assessment </t>
  </si>
  <si>
    <t xml:space="preserve">E </t>
  </si>
  <si>
    <t>IMPT for Europe/Objective to Define features of monitoring networks that allow for exposure</t>
  </si>
  <si>
    <t>J</t>
  </si>
  <si>
    <t>World Bank Ranking of cities by PM10</t>
  </si>
  <si>
    <t>Air Pollution In World Countries (PM10 Concentrations)</t>
  </si>
  <si>
    <t>Megacities and Atmospheric Pollution</t>
  </si>
  <si>
    <t>Hemispheric Transport of Air Pollution 2007</t>
  </si>
  <si>
    <t>IGACO Report GAW 159</t>
  </si>
  <si>
    <t>Chpt. 17 Urban Air Pollution - Comparative Quantification of Health Risks</t>
  </si>
  <si>
    <t>IMPT gives health indicator and measures needed</t>
  </si>
  <si>
    <t>Conclusions &amp; Recommendations : NARSTO Multi Pollutant Assessment</t>
  </si>
  <si>
    <t>Estimating the Public Health Benefits of Proposed Air Pollution Regulations</t>
  </si>
  <si>
    <t>Research Priorities for Airborne Particulate Matter</t>
  </si>
  <si>
    <t>Will the Circle Be Unbroken: A History of the U.S. National Ambient Air Quality Standards</t>
  </si>
  <si>
    <t>N.America</t>
  </si>
  <si>
    <t>Particulate Matter Science for Policy Makers</t>
  </si>
  <si>
    <t>All References</t>
  </si>
  <si>
    <t>1,15,23,25,31,32,52,53,54,55,56,57,58,64,67,68,69,70</t>
  </si>
  <si>
    <t>65,71,72,73,90,91</t>
  </si>
  <si>
    <t>19,20,29,39,41,50,51,74,75,76,77,78,79,80,81,82,83,84,86,87,88,89,92,93,97</t>
  </si>
  <si>
    <t>3,4,6,9,35,37,60,61,62,63,94</t>
  </si>
  <si>
    <t>2,10,11,13,14,16,17,18,21,33,34,45,46,47,59,98,99,103,105,106,107</t>
  </si>
  <si>
    <t>7,8,12,22,26,27,28,36,38,40,42,43,44,95,96,100,101,102,104</t>
  </si>
  <si>
    <t>Station</t>
  </si>
  <si>
    <t>Fact Sheet</t>
  </si>
  <si>
    <t>NEED REF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</si>
</sst>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"/>
    <numFmt numFmtId="169" formatCode="&quot;€&quot;\ #,##0_-;&quot;€&quot;\ #,##0\-"/>
    <numFmt numFmtId="170" formatCode="&quot;€&quot;\ #,##0_-;[Red]&quot;€&quot;\ #,##0\-"/>
    <numFmt numFmtId="171" formatCode="&quot;€&quot;\ #,##0.00_-;&quot;€&quot;\ #,##0.00\-"/>
    <numFmt numFmtId="172" formatCode="&quot;€&quot;\ #,##0.00_-;[Red]&quot;€&quot;\ #,##0.00\-"/>
    <numFmt numFmtId="173" formatCode="_-&quot;€&quot;\ * #,##0_-;_-&quot;€&quot;\ * #,##0\-;_-&quot;€&quot;\ * &quot;-&quot;_-;_-@_-"/>
    <numFmt numFmtId="174" formatCode="_-* #,##0_-;_-* #,##0\-;_-* &quot;-&quot;_-;_-@_-"/>
    <numFmt numFmtId="175" formatCode="_-&quot;€&quot;\ * #,##0.00_-;_-&quot;€&quot;\ * #,##0.00\-;_-&quot;€&quot;\ * &quot;-&quot;??_-;_-@_-"/>
    <numFmt numFmtId="176" formatCode="_-* #,##0.00_-;_-* #,##0.00\-;_-* &quot;-&quot;??_-;_-@_-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0.0"/>
  </numFmts>
  <fonts count="21">
    <font>
      <sz val="10"/>
      <name val="Arial"/>
      <family val="0"/>
    </font>
    <font>
      <u val="single"/>
      <sz val="15"/>
      <color indexed="61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6"/>
      <color indexed="8"/>
      <name val="Verdana"/>
      <family val="0"/>
    </font>
    <font>
      <sz val="10"/>
      <color indexed="8"/>
      <name val="Verdana"/>
      <family val="2"/>
    </font>
    <font>
      <sz val="12"/>
      <color indexed="8"/>
      <name val="Verdana"/>
      <family val="0"/>
    </font>
    <font>
      <b/>
      <sz val="10"/>
      <color indexed="8"/>
      <name val="Verdana"/>
      <family val="0"/>
    </font>
    <font>
      <b/>
      <sz val="17.75"/>
      <color indexed="8"/>
      <name val="Verdana"/>
      <family val="0"/>
    </font>
    <font>
      <sz val="11.25"/>
      <color indexed="8"/>
      <name val="Verdana"/>
      <family val="0"/>
    </font>
    <font>
      <b/>
      <sz val="11.25"/>
      <color indexed="8"/>
      <name val="Verdana"/>
      <family val="0"/>
    </font>
    <font>
      <b/>
      <sz val="18.5"/>
      <color indexed="8"/>
      <name val="Verdana"/>
      <family val="0"/>
    </font>
    <font>
      <b/>
      <sz val="11.75"/>
      <color indexed="8"/>
      <name val="Verdana"/>
      <family val="0"/>
    </font>
    <font>
      <b/>
      <sz val="16.75"/>
      <color indexed="8"/>
      <name val="Verdana"/>
      <family val="0"/>
    </font>
    <font>
      <sz val="5"/>
      <color indexed="8"/>
      <name val="Verdana"/>
      <family val="0"/>
    </font>
    <font>
      <sz val="13.55"/>
      <color indexed="8"/>
      <name val="Verdana"/>
      <family val="0"/>
    </font>
    <font>
      <sz val="13.8"/>
      <color indexed="8"/>
      <name val="Verdana"/>
      <family val="0"/>
    </font>
    <font>
      <b/>
      <sz val="17"/>
      <color indexed="8"/>
      <name val="Verdana"/>
      <family val="0"/>
    </font>
    <font>
      <sz val="11"/>
      <color indexed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Document Source Region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1125"/>
          <c:w val="0.79125"/>
          <c:h val="0.8145"/>
        </c:manualLayout>
      </c:layout>
      <c:barChart>
        <c:barDir val="col"/>
        <c:grouping val="clustered"/>
        <c:varyColors val="0"/>
        <c:ser>
          <c:idx val="0"/>
          <c:order val="0"/>
          <c:tx>
            <c:v>All Documents</c:v>
          </c:tx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usage'!$D$106:$D$111</c:f>
              <c:strCache>
                <c:ptCount val="6"/>
                <c:pt idx="0">
                  <c:v>Africa</c:v>
                </c:pt>
                <c:pt idx="1">
                  <c:v>Asia Non SE</c:v>
                </c:pt>
                <c:pt idx="2">
                  <c:v>Asia Southeast</c:v>
                </c:pt>
                <c:pt idx="3">
                  <c:v>Europe</c:v>
                </c:pt>
                <c:pt idx="4">
                  <c:v>Interntional</c:v>
                </c:pt>
                <c:pt idx="5">
                  <c:v>N. America</c:v>
                </c:pt>
              </c:strCache>
            </c:strRef>
          </c:cat>
          <c:val>
            <c:numRef>
              <c:f>'Overall Param usage'!$F$106:$F$111</c:f>
              <c:numCache>
                <c:ptCount val="6"/>
                <c:pt idx="0">
                  <c:v>18</c:v>
                </c:pt>
                <c:pt idx="1">
                  <c:v>6</c:v>
                </c:pt>
                <c:pt idx="2">
                  <c:v>25</c:v>
                </c:pt>
                <c:pt idx="3">
                  <c:v>11</c:v>
                </c:pt>
                <c:pt idx="4">
                  <c:v>21</c:v>
                </c:pt>
                <c:pt idx="5">
                  <c:v>19</c:v>
                </c:pt>
              </c:numCache>
            </c:numRef>
          </c:val>
        </c:ser>
        <c:ser>
          <c:idx val="1"/>
          <c:order val="1"/>
          <c:tx>
            <c:v>Station Documents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usage'!$D$106:$D$111</c:f>
              <c:strCache>
                <c:ptCount val="6"/>
                <c:pt idx="0">
                  <c:v>Africa</c:v>
                </c:pt>
                <c:pt idx="1">
                  <c:v>Asia Non SE</c:v>
                </c:pt>
                <c:pt idx="2">
                  <c:v>Asia Southeast</c:v>
                </c:pt>
                <c:pt idx="3">
                  <c:v>Europe</c:v>
                </c:pt>
                <c:pt idx="4">
                  <c:v>Interntional</c:v>
                </c:pt>
                <c:pt idx="5">
                  <c:v>N. America</c:v>
                </c:pt>
              </c:strCache>
            </c:strRef>
          </c:cat>
          <c:val>
            <c:numRef>
              <c:f>'Overall Param usage'!$G$106:$G$111</c:f>
              <c:numCache>
                <c:ptCount val="6"/>
                <c:pt idx="0">
                  <c:v>10</c:v>
                </c:pt>
                <c:pt idx="1">
                  <c:v>4</c:v>
                </c:pt>
                <c:pt idx="2">
                  <c:v>15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axId val="40855071"/>
        <c:axId val="32151320"/>
      </c:barChart>
      <c:catAx>
        <c:axId val="4085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2151320"/>
        <c:crosses val="autoZero"/>
        <c:auto val="1"/>
        <c:lblOffset val="100"/>
        <c:tickLblSkip val="1"/>
        <c:noMultiLvlLbl val="0"/>
      </c:catAx>
      <c:valAx>
        <c:axId val="32151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08550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Pollutant Mix: N. America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7 Documents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075"/>
          <c:y val="0.44075"/>
          <c:w val="0.40625"/>
          <c:h val="0.50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usage'!$V$111:$AD$111</c:f>
              <c:numCache>
                <c:ptCount val="9"/>
                <c:pt idx="0">
                  <c:v>7</c:v>
                </c:pt>
                <c:pt idx="1">
                  <c:v>7</c:v>
                </c:pt>
                <c:pt idx="2">
                  <c:v>1</c:v>
                </c:pt>
                <c:pt idx="3">
                  <c:v>5</c:v>
                </c:pt>
                <c:pt idx="4">
                  <c:v>7</c:v>
                </c:pt>
                <c:pt idx="5">
                  <c:v>0</c:v>
                </c:pt>
                <c:pt idx="6">
                  <c:v>5</c:v>
                </c:pt>
                <c:pt idx="7">
                  <c:v>6</c:v>
                </c:pt>
                <c:pt idx="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5"/>
          <c:y val="0.33825"/>
          <c:w val="0.1885"/>
          <c:h val="0.6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</a:rPr>
              <a:t>Pollutant Mix: N. America
</a:t>
            </a:r>
            <a:r>
              <a:rPr lang="en-US" cap="none" sz="1675" b="1" i="0" u="none" baseline="0">
                <a:solidFill>
                  <a:srgbClr val="000000"/>
                </a:solidFill>
              </a:rPr>
              <a:t>15 Documents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7"/>
          <c:y val="0.4435"/>
          <c:w val="0.33675"/>
          <c:h val="0.47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usage'!$V$111:$AD$111</c:f>
              <c:numCache>
                <c:ptCount val="9"/>
                <c:pt idx="0">
                  <c:v>7</c:v>
                </c:pt>
                <c:pt idx="1">
                  <c:v>7</c:v>
                </c:pt>
                <c:pt idx="2">
                  <c:v>1</c:v>
                </c:pt>
                <c:pt idx="3">
                  <c:v>5</c:v>
                </c:pt>
                <c:pt idx="4">
                  <c:v>7</c:v>
                </c:pt>
                <c:pt idx="5">
                  <c:v>0</c:v>
                </c:pt>
                <c:pt idx="6">
                  <c:v>5</c:v>
                </c:pt>
                <c:pt idx="7">
                  <c:v>6</c:v>
                </c:pt>
                <c:pt idx="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25"/>
          <c:y val="0.33325"/>
          <c:w val="0.16775"/>
          <c:h val="0.6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AQ Observation Needs by Region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56"/>
          <c:w val="0.91275"/>
          <c:h val="0.71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usage'!$D$106:$D$111</c:f>
              <c:strCache>
                <c:ptCount val="6"/>
                <c:pt idx="0">
                  <c:v>Africa</c:v>
                </c:pt>
                <c:pt idx="1">
                  <c:v>Asia Non SE</c:v>
                </c:pt>
                <c:pt idx="2">
                  <c:v>Asia Southeast</c:v>
                </c:pt>
                <c:pt idx="3">
                  <c:v>Europe</c:v>
                </c:pt>
                <c:pt idx="4">
                  <c:v>Interntional</c:v>
                </c:pt>
                <c:pt idx="5">
                  <c:v>N. America</c:v>
                </c:pt>
              </c:strCache>
            </c:strRef>
          </c:cat>
          <c:val>
            <c:numRef>
              <c:f>'Overall Param usage'!$T$106:$T$111</c:f>
              <c:numCache>
                <c:ptCount val="6"/>
                <c:pt idx="0">
                  <c:v>10</c:v>
                </c:pt>
                <c:pt idx="1">
                  <c:v>2</c:v>
                </c:pt>
                <c:pt idx="2">
                  <c:v>15</c:v>
                </c:pt>
                <c:pt idx="3">
                  <c:v>11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</c:ser>
        <c:axId val="60648365"/>
        <c:axId val="8964374"/>
      </c:barChart>
      <c:catAx>
        <c:axId val="60648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8964374"/>
        <c:crosses val="autoZero"/>
        <c:auto val="1"/>
        <c:lblOffset val="100"/>
        <c:tickLblSkip val="1"/>
        <c:noMultiLvlLbl val="0"/>
      </c:catAx>
      <c:valAx>
        <c:axId val="8964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06483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AQ Observations and Needs by Region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355"/>
          <c:w val="0.91225"/>
          <c:h val="0.76075"/>
        </c:manualLayout>
      </c:layout>
      <c:barChart>
        <c:barDir val="col"/>
        <c:grouping val="clustered"/>
        <c:varyColors val="0"/>
        <c:ser>
          <c:idx val="1"/>
          <c:order val="0"/>
          <c:tx>
            <c:v>Observations</c:v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usage'!$D$106:$D$111</c:f>
              <c:strCache/>
            </c:strRef>
          </c:cat>
          <c:val>
            <c:numRef>
              <c:f>'Overall Param usage'!$L$106:$L$111</c:f>
              <c:numCache/>
            </c:numRef>
          </c:val>
        </c:ser>
        <c:ser>
          <c:idx val="0"/>
          <c:order val="1"/>
          <c:tx>
            <c:v>Needs</c:v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usage'!$D$106:$D$111</c:f>
              <c:strCache/>
            </c:strRef>
          </c:cat>
          <c:val>
            <c:numRef>
              <c:f>'Overall Param usage'!$T$106:$T$111</c:f>
              <c:numCache/>
            </c:numRef>
          </c:val>
        </c:ser>
        <c:axId val="13570503"/>
        <c:axId val="55025664"/>
      </c:barChart>
      <c:catAx>
        <c:axId val="13570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5025664"/>
        <c:crosses val="autoZero"/>
        <c:auto val="1"/>
        <c:lblOffset val="100"/>
        <c:tickLblSkip val="1"/>
        <c:noMultiLvlLbl val="0"/>
      </c:catAx>
      <c:valAx>
        <c:axId val="55025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35705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725"/>
          <c:y val="0.935"/>
          <c:w val="0.3435"/>
          <c:h val="0.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Document Source Region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31"/>
          <c:w val="0.79125"/>
          <c:h val="0.77575"/>
        </c:manualLayout>
      </c:layout>
      <c:barChart>
        <c:barDir val="col"/>
        <c:grouping val="clustered"/>
        <c:varyColors val="0"/>
        <c:ser>
          <c:idx val="0"/>
          <c:order val="0"/>
          <c:tx>
            <c:v>All Documents</c:v>
          </c:tx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StationDocuments!$D$45:$D$49</c:f>
              <c:strCache/>
            </c:strRef>
          </c:cat>
          <c:val>
            <c:numRef>
              <c:f>StationDocuments!$F$45:$F$49</c:f>
              <c:numCache/>
            </c:numRef>
          </c:val>
        </c:ser>
        <c:ser>
          <c:idx val="1"/>
          <c:order val="1"/>
          <c:tx>
            <c:v>Station Documents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StationDocuments!$D$45:$D$49</c:f>
              <c:strCache/>
            </c:strRef>
          </c:cat>
          <c:val>
            <c:numRef>
              <c:f>StationDocuments!$G$45:$G$49</c:f>
              <c:numCache/>
            </c:numRef>
          </c:val>
        </c:ser>
        <c:axId val="25468929"/>
        <c:axId val="27893770"/>
      </c:barChart>
      <c:catAx>
        <c:axId val="2546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7893770"/>
        <c:crosses val="autoZero"/>
        <c:auto val="1"/>
        <c:lblOffset val="100"/>
        <c:tickLblSkip val="1"/>
        <c:noMultiLvlLbl val="0"/>
      </c:catAx>
      <c:valAx>
        <c:axId val="27893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54689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AQ Observation Category</a:t>
            </a:r>
          </a:p>
        </c:rich>
      </c:tx>
      <c:layout>
        <c:manualLayout>
          <c:xMode val="factor"/>
          <c:yMode val="factor"/>
          <c:x val="0.038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4"/>
          <c:w val="0.93075"/>
          <c:h val="0.7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StationDocuments!$H$1:$K$1</c:f>
              <c:strCache/>
            </c:strRef>
          </c:cat>
          <c:val>
            <c:numRef>
              <c:f>StationDocuments!$H$50:$K$50</c:f>
              <c:numCache/>
            </c:numRef>
          </c:val>
        </c:ser>
        <c:axId val="49717339"/>
        <c:axId val="44802868"/>
      </c:barChart>
      <c:catAx>
        <c:axId val="49717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</a:defRPr>
            </a:pPr>
          </a:p>
        </c:txPr>
        <c:crossAx val="44802868"/>
        <c:crosses val="autoZero"/>
        <c:auto val="1"/>
        <c:lblOffset val="100"/>
        <c:tickLblSkip val="1"/>
        <c:noMultiLvlLbl val="0"/>
      </c:catAx>
      <c:valAx>
        <c:axId val="44802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97173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</a:rPr>
              <a:t>Observation Parameters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6025"/>
          <c:w val="0.924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00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0000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00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3399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3399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3399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StationDocuments!$V$1:$AL$1</c:f>
              <c:strCache/>
            </c:strRef>
          </c:cat>
          <c:val>
            <c:numRef>
              <c:f>StationDocuments!$V$43:$AL$43</c:f>
              <c:numCache/>
            </c:numRef>
          </c:val>
        </c:ser>
        <c:axId val="572629"/>
        <c:axId val="5153662"/>
      </c:barChart>
      <c:catAx>
        <c:axId val="572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1175" b="1" i="0" u="none" baseline="0">
                <a:solidFill>
                  <a:srgbClr val="000000"/>
                </a:solidFill>
              </a:defRPr>
            </a:pPr>
          </a:p>
        </c:txPr>
        <c:crossAx val="5153662"/>
        <c:crosses val="autoZero"/>
        <c:auto val="1"/>
        <c:lblOffset val="100"/>
        <c:tickLblSkip val="1"/>
        <c:noMultiLvlLbl val="0"/>
      </c:catAx>
      <c:valAx>
        <c:axId val="5153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726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</a:rPr>
              <a:t>Pollutant Mix: Africa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775"/>
          <c:y val="0.403"/>
          <c:w val="0.32775"/>
          <c:h val="0.4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StationDocuments!$V$1:$AD$1</c:f>
              <c:strCache/>
            </c:strRef>
          </c:cat>
          <c:val>
            <c:numRef>
              <c:f>StationDocuments!$V$45:$AD$45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75"/>
          <c:y val="0.29"/>
          <c:w val="0.19425"/>
          <c:h val="0.67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</a:rPr>
              <a:t>Pollutant Mix: Asia
</a:t>
            </a:r>
            <a:r>
              <a:rPr lang="en-US" cap="none" sz="1675" b="1" i="0" u="none" baseline="0">
                <a:solidFill>
                  <a:srgbClr val="000000"/>
                </a:solidFill>
              </a:rPr>
              <a:t>6 Documents</a:t>
            </a:r>
          </a:p>
        </c:rich>
      </c:tx>
      <c:layout>
        <c:manualLayout>
          <c:xMode val="factor"/>
          <c:yMode val="factor"/>
          <c:x val="0.30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1"/>
          <c:y val="0.558"/>
          <c:w val="0.149"/>
          <c:h val="0.25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StationDocuments!$V$1:$AD$1</c:f>
              <c:strCache/>
            </c:strRef>
          </c:cat>
          <c:val>
            <c:numRef>
              <c:f>StationDocuments!$V$47:$AD$47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75"/>
          <c:y val="0.33175"/>
          <c:w val="0.24125"/>
          <c:h val="0.66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</a:rPr>
              <a:t>Pollutant Mix: Europe
</a:t>
            </a:r>
            <a:r>
              <a:rPr lang="en-US" cap="none" sz="1675" b="1" i="0" u="none" baseline="0">
                <a:solidFill>
                  <a:srgbClr val="000000"/>
                </a:solidFill>
              </a:rPr>
              <a:t>7 Documents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05"/>
          <c:y val="0.43675"/>
          <c:w val="0.39225"/>
          <c:h val="0.50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StationDocuments!$V$1:$AD$1</c:f>
              <c:strCache/>
            </c:strRef>
          </c:cat>
          <c:val>
            <c:numRef>
              <c:f>StationDocuments!$V$48:$AD$48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"/>
          <c:y val="0.33325"/>
          <c:w val="0.185"/>
          <c:h val="0.6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AQ Observation Category</a:t>
            </a:r>
          </a:p>
        </c:rich>
      </c:tx>
      <c:layout>
        <c:manualLayout>
          <c:xMode val="factor"/>
          <c:yMode val="factor"/>
          <c:x val="0.038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4"/>
          <c:w val="0.93075"/>
          <c:h val="0.7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usage'!$H$1:$K$1</c:f>
              <c:strCache>
                <c:ptCount val="4"/>
                <c:pt idx="0">
                  <c:v>Emission</c:v>
                </c:pt>
                <c:pt idx="1">
                  <c:v>Transport</c:v>
                </c:pt>
                <c:pt idx="2">
                  <c:v>Ambient</c:v>
                </c:pt>
                <c:pt idx="3">
                  <c:v>Health</c:v>
                </c:pt>
              </c:strCache>
            </c:strRef>
          </c:cat>
          <c:val>
            <c:numRef>
              <c:f>'Overall Param usage'!$H$112:$K$112</c:f>
              <c:numCache>
                <c:ptCount val="4"/>
                <c:pt idx="0">
                  <c:v>6</c:v>
                </c:pt>
                <c:pt idx="1">
                  <c:v>3</c:v>
                </c:pt>
                <c:pt idx="2">
                  <c:v>47</c:v>
                </c:pt>
                <c:pt idx="3">
                  <c:v>7</c:v>
                </c:pt>
              </c:numCache>
            </c:numRef>
          </c:val>
        </c:ser>
        <c:axId val="20926425"/>
        <c:axId val="54120098"/>
      </c:barChart>
      <c:catAx>
        <c:axId val="20926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</a:defRPr>
            </a:pPr>
          </a:p>
        </c:txPr>
        <c:crossAx val="54120098"/>
        <c:crosses val="autoZero"/>
        <c:auto val="1"/>
        <c:lblOffset val="100"/>
        <c:tickLblSkip val="1"/>
        <c:noMultiLvlLbl val="0"/>
      </c:catAx>
      <c:valAx>
        <c:axId val="54120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0926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Pollutant Mix: International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7 Documents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675"/>
          <c:y val="0.49375"/>
          <c:w val="0.46775"/>
          <c:h val="0.45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StationDocuments!$V$1:$AD$1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StationDocuments!#REF!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5"/>
          <c:y val="0.335"/>
          <c:w val="0.21925"/>
          <c:h val="0.6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Pollutant Mix: Europe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7 Documents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44225"/>
          <c:w val="0.4025"/>
          <c:h val="0.49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StationDocuments!$V$1:$AD$1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StationDocuments!$V$48:$AD$48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25"/>
          <c:y val="0.33675"/>
          <c:w val="0.18775"/>
          <c:h val="0.6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</a:rPr>
              <a:t>Pollutant Mix: Non-N. America
</a:t>
            </a:r>
            <a:r>
              <a:rPr lang="en-US" cap="none" sz="1675" b="1" i="0" u="none" baseline="0">
                <a:solidFill>
                  <a:srgbClr val="000000"/>
                </a:solidFill>
              </a:rPr>
              <a:t>45 Documents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025"/>
          <c:y val="0.4945"/>
          <c:w val="0.29"/>
          <c:h val="0.4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StationDocuments!$V$1:$AD$1</c:f>
              <c:strCache/>
            </c:strRef>
          </c:cat>
          <c:val>
            <c:numRef>
              <c:f>StationDocuments!$V$51:$AD$51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75"/>
          <c:y val="0.33175"/>
          <c:w val="0.23825"/>
          <c:h val="0.66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Pollutant Mix: N. America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7 Documents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075"/>
          <c:y val="0.44075"/>
          <c:w val="0.40625"/>
          <c:h val="0.50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StationDocuments!$V$1:$AD$1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StationDocuments!$V$49:$AD$49</c:f>
              <c:numCache>
                <c:ptCount val="9"/>
                <c:pt idx="0">
                  <c:v>7</c:v>
                </c:pt>
                <c:pt idx="1">
                  <c:v>7</c:v>
                </c:pt>
                <c:pt idx="2">
                  <c:v>1</c:v>
                </c:pt>
                <c:pt idx="3">
                  <c:v>5</c:v>
                </c:pt>
                <c:pt idx="4">
                  <c:v>7</c:v>
                </c:pt>
                <c:pt idx="5">
                  <c:v>0</c:v>
                </c:pt>
                <c:pt idx="6">
                  <c:v>5</c:v>
                </c:pt>
                <c:pt idx="7">
                  <c:v>6</c:v>
                </c:pt>
                <c:pt idx="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5"/>
          <c:y val="0.33825"/>
          <c:w val="0.1885"/>
          <c:h val="0.6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</a:rPr>
              <a:t>Pollutant Mix: N. America
</a:t>
            </a:r>
            <a:r>
              <a:rPr lang="en-US" cap="none" sz="1675" b="1" i="0" u="none" baseline="0">
                <a:solidFill>
                  <a:srgbClr val="000000"/>
                </a:solidFill>
              </a:rPr>
              <a:t>15 Documents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7"/>
          <c:y val="0.4435"/>
          <c:w val="0.33675"/>
          <c:h val="0.47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StationDocuments!$V$1:$AD$1</c:f>
              <c:strCache/>
            </c:strRef>
          </c:cat>
          <c:val>
            <c:numRef>
              <c:f>StationDocuments!$V$49:$AD$49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25"/>
          <c:y val="0.33325"/>
          <c:w val="0.16775"/>
          <c:h val="0.6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AQ Observation Needs by Region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56"/>
          <c:w val="0.91275"/>
          <c:h val="0.71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StationDocuments!$D$45:$D$49</c:f>
              <c:strCache/>
            </c:strRef>
          </c:cat>
          <c:val>
            <c:numRef>
              <c:f>StationDocuments!$T$45:$T$49</c:f>
              <c:numCache/>
            </c:numRef>
          </c:val>
        </c:ser>
        <c:axId val="46382959"/>
        <c:axId val="14793448"/>
      </c:barChart>
      <c:catAx>
        <c:axId val="46382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4793448"/>
        <c:crosses val="autoZero"/>
        <c:auto val="1"/>
        <c:lblOffset val="100"/>
        <c:tickLblSkip val="1"/>
        <c:noMultiLvlLbl val="0"/>
      </c:catAx>
      <c:valAx>
        <c:axId val="14793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63829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AQ Observations and Needs by Region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355"/>
          <c:w val="0.91225"/>
          <c:h val="0.76075"/>
        </c:manualLayout>
      </c:layout>
      <c:barChart>
        <c:barDir val="col"/>
        <c:grouping val="clustered"/>
        <c:varyColors val="0"/>
        <c:ser>
          <c:idx val="1"/>
          <c:order val="0"/>
          <c:tx>
            <c:v>Observations</c:v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StationDocuments!$D$45:$D$49</c:f>
              <c:strCache/>
            </c:strRef>
          </c:cat>
          <c:val>
            <c:numRef>
              <c:f>StationDocuments!$L$45:$L$49</c:f>
              <c:numCache/>
            </c:numRef>
          </c:val>
        </c:ser>
        <c:ser>
          <c:idx val="0"/>
          <c:order val="1"/>
          <c:tx>
            <c:v>Needs</c:v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StationDocuments!$D$45:$D$49</c:f>
              <c:strCache/>
            </c:strRef>
          </c:cat>
          <c:val>
            <c:numRef>
              <c:f>StationDocuments!$T$45:$T$49</c:f>
              <c:numCache/>
            </c:numRef>
          </c:val>
        </c:ser>
        <c:axId val="66032169"/>
        <c:axId val="57418610"/>
      </c:barChart>
      <c:catAx>
        <c:axId val="66032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7418610"/>
        <c:crosses val="autoZero"/>
        <c:auto val="1"/>
        <c:lblOffset val="100"/>
        <c:tickLblSkip val="1"/>
        <c:noMultiLvlLbl val="0"/>
      </c:catAx>
      <c:valAx>
        <c:axId val="57418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6032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725"/>
          <c:y val="0.935"/>
          <c:w val="0.3435"/>
          <c:h val="0.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</a:rPr>
              <a:t>Observation Parameters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2075"/>
          <c:w val="0.924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00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0000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00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3399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3399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3399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usage'!$V$1:$AL$1</c:f>
              <c:strCache>
                <c:ptCount val="17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  <c:pt idx="9">
                  <c:v>Aer. Carbon</c:v>
                </c:pt>
                <c:pt idx="10">
                  <c:v>TSP</c:v>
                </c:pt>
                <c:pt idx="11">
                  <c:v>AOD</c:v>
                </c:pt>
                <c:pt idx="12">
                  <c:v>HNO3</c:v>
                </c:pt>
                <c:pt idx="13">
                  <c:v>POPs</c:v>
                </c:pt>
                <c:pt idx="14">
                  <c:v>HCHO</c:v>
                </c:pt>
                <c:pt idx="15">
                  <c:v>AQI</c:v>
                </c:pt>
                <c:pt idx="16">
                  <c:v>Weather</c:v>
                </c:pt>
              </c:strCache>
            </c:strRef>
          </c:cat>
          <c:val>
            <c:numRef>
              <c:f>'Overall Param usage'!$V$104:$AL$104</c:f>
              <c:numCache>
                <c:ptCount val="17"/>
                <c:pt idx="0">
                  <c:v>44</c:v>
                </c:pt>
                <c:pt idx="1">
                  <c:v>38</c:v>
                </c:pt>
                <c:pt idx="2">
                  <c:v>17</c:v>
                </c:pt>
                <c:pt idx="3">
                  <c:v>37</c:v>
                </c:pt>
                <c:pt idx="4">
                  <c:v>35</c:v>
                </c:pt>
                <c:pt idx="5">
                  <c:v>11</c:v>
                </c:pt>
                <c:pt idx="6">
                  <c:v>32</c:v>
                </c:pt>
                <c:pt idx="7">
                  <c:v>18</c:v>
                </c:pt>
                <c:pt idx="8">
                  <c:v>10</c:v>
                </c:pt>
                <c:pt idx="9">
                  <c:v>5</c:v>
                </c:pt>
                <c:pt idx="10">
                  <c:v>16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</c:numCache>
            </c:numRef>
          </c:val>
        </c:ser>
        <c:axId val="17318835"/>
        <c:axId val="21651788"/>
      </c:barChart>
      <c:catAx>
        <c:axId val="1731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1175" b="1" i="0" u="none" baseline="0">
                <a:solidFill>
                  <a:srgbClr val="000000"/>
                </a:solidFill>
              </a:defRPr>
            </a:pPr>
          </a:p>
        </c:txPr>
        <c:crossAx val="21651788"/>
        <c:crosses val="autoZero"/>
        <c:auto val="1"/>
        <c:lblOffset val="100"/>
        <c:tickLblSkip val="1"/>
        <c:noMultiLvlLbl val="0"/>
      </c:catAx>
      <c:valAx>
        <c:axId val="21651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73188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</a:rPr>
              <a:t>Pollutant Mix: Africa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775"/>
          <c:y val="0.403"/>
          <c:w val="0.32775"/>
          <c:h val="0.4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usage'!$V$106:$AD$106</c:f>
              <c:numCache>
                <c:ptCount val="9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75"/>
          <c:y val="0.29"/>
          <c:w val="0.19425"/>
          <c:h val="0.67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</a:rPr>
              <a:t>Pollutant Mix: Asia
</a:t>
            </a:r>
            <a:r>
              <a:rPr lang="en-US" cap="none" sz="1675" b="1" i="0" u="none" baseline="0">
                <a:solidFill>
                  <a:srgbClr val="000000"/>
                </a:solidFill>
              </a:rPr>
              <a:t>6 Documents</a:t>
            </a:r>
          </a:p>
        </c:rich>
      </c:tx>
      <c:layout>
        <c:manualLayout>
          <c:xMode val="factor"/>
          <c:yMode val="factor"/>
          <c:x val="0.30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1"/>
          <c:y val="0.558"/>
          <c:w val="0.149"/>
          <c:h val="0.25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usage'!$V$108:$AD$108</c:f>
              <c:numCache>
                <c:ptCount val="9"/>
                <c:pt idx="0">
                  <c:v>18</c:v>
                </c:pt>
                <c:pt idx="1">
                  <c:v>15</c:v>
                </c:pt>
                <c:pt idx="2">
                  <c:v>6</c:v>
                </c:pt>
                <c:pt idx="3">
                  <c:v>15</c:v>
                </c:pt>
                <c:pt idx="4">
                  <c:v>13</c:v>
                </c:pt>
                <c:pt idx="5">
                  <c:v>0</c:v>
                </c:pt>
                <c:pt idx="6">
                  <c:v>11</c:v>
                </c:pt>
                <c:pt idx="7">
                  <c:v>1</c:v>
                </c:pt>
                <c:pt idx="8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75"/>
          <c:y val="0.33175"/>
          <c:w val="0.24125"/>
          <c:h val="0.66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</a:rPr>
              <a:t>Pollutant Mix: Europe
</a:t>
            </a:r>
            <a:r>
              <a:rPr lang="en-US" cap="none" sz="1675" b="1" i="0" u="none" baseline="0">
                <a:solidFill>
                  <a:srgbClr val="000000"/>
                </a:solidFill>
              </a:rPr>
              <a:t>7 Documents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05"/>
          <c:y val="0.43675"/>
          <c:w val="0.39225"/>
          <c:h val="0.50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usage'!$V$109:$AD$109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"/>
          <c:y val="0.33325"/>
          <c:w val="0.185"/>
          <c:h val="0.6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Pollutant Mix: International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7 Documents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675"/>
          <c:y val="0.49375"/>
          <c:w val="0.46775"/>
          <c:h val="0.45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usage'!$V$110:$AD$110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5"/>
          <c:y val="0.335"/>
          <c:w val="0.21925"/>
          <c:h val="0.6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Pollutant Mix: Europe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7 Documents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44225"/>
          <c:w val="0.4025"/>
          <c:h val="0.49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usage'!$V$109:$AD$109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25"/>
          <c:y val="0.33675"/>
          <c:w val="0.18775"/>
          <c:h val="0.6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</a:rPr>
              <a:t>Pollutant Mix: Non-N. America
</a:t>
            </a:r>
            <a:r>
              <a:rPr lang="en-US" cap="none" sz="1675" b="1" i="0" u="none" baseline="0">
                <a:solidFill>
                  <a:srgbClr val="000000"/>
                </a:solidFill>
              </a:rPr>
              <a:t>45 Documents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025"/>
          <c:y val="0.4945"/>
          <c:w val="0.29"/>
          <c:h val="0.4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usage'!$V$113:$AD$113</c:f>
              <c:numCache>
                <c:ptCount val="9"/>
                <c:pt idx="0">
                  <c:v>33</c:v>
                </c:pt>
                <c:pt idx="1">
                  <c:v>28</c:v>
                </c:pt>
                <c:pt idx="2">
                  <c:v>14</c:v>
                </c:pt>
                <c:pt idx="3">
                  <c:v>27</c:v>
                </c:pt>
                <c:pt idx="4">
                  <c:v>24</c:v>
                </c:pt>
                <c:pt idx="5">
                  <c:v>9</c:v>
                </c:pt>
                <c:pt idx="6">
                  <c:v>23</c:v>
                </c:pt>
                <c:pt idx="7">
                  <c:v>10</c:v>
                </c:pt>
                <c:pt idx="8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75"/>
          <c:y val="0.33175"/>
          <c:w val="0.23825"/>
          <c:h val="0.66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552450</xdr:colOff>
      <xdr:row>130</xdr:row>
      <xdr:rowOff>57150</xdr:rowOff>
    </xdr:from>
    <xdr:to>
      <xdr:col>22</xdr:col>
      <xdr:colOff>638175</xdr:colOff>
      <xdr:row>154</xdr:row>
      <xdr:rowOff>38100</xdr:rowOff>
    </xdr:to>
    <xdr:graphicFrame>
      <xdr:nvGraphicFramePr>
        <xdr:cNvPr id="1" name="Chart 4"/>
        <xdr:cNvGraphicFramePr/>
      </xdr:nvGraphicFramePr>
      <xdr:xfrm>
        <a:off x="18573750" y="22402800"/>
        <a:ext cx="56864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428625</xdr:colOff>
      <xdr:row>155</xdr:row>
      <xdr:rowOff>123825</xdr:rowOff>
    </xdr:from>
    <xdr:to>
      <xdr:col>18</xdr:col>
      <xdr:colOff>228600</xdr:colOff>
      <xdr:row>182</xdr:row>
      <xdr:rowOff>57150</xdr:rowOff>
    </xdr:to>
    <xdr:graphicFrame>
      <xdr:nvGraphicFramePr>
        <xdr:cNvPr id="2" name="Chart 5"/>
        <xdr:cNvGraphicFramePr/>
      </xdr:nvGraphicFramePr>
      <xdr:xfrm>
        <a:off x="14449425" y="27489150"/>
        <a:ext cx="620077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619125</xdr:colOff>
      <xdr:row>125</xdr:row>
      <xdr:rowOff>152400</xdr:rowOff>
    </xdr:from>
    <xdr:to>
      <xdr:col>25</xdr:col>
      <xdr:colOff>238125</xdr:colOff>
      <xdr:row>154</xdr:row>
      <xdr:rowOff>57150</xdr:rowOff>
    </xdr:to>
    <xdr:graphicFrame>
      <xdr:nvGraphicFramePr>
        <xdr:cNvPr id="3" name="Chart 6"/>
        <xdr:cNvGraphicFramePr/>
      </xdr:nvGraphicFramePr>
      <xdr:xfrm>
        <a:off x="20240625" y="20393025"/>
        <a:ext cx="6019800" cy="686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161925</xdr:colOff>
      <xdr:row>183</xdr:row>
      <xdr:rowOff>66675</xdr:rowOff>
    </xdr:from>
    <xdr:to>
      <xdr:col>16</xdr:col>
      <xdr:colOff>104775</xdr:colOff>
      <xdr:row>207</xdr:row>
      <xdr:rowOff>9525</xdr:rowOff>
    </xdr:to>
    <xdr:graphicFrame>
      <xdr:nvGraphicFramePr>
        <xdr:cNvPr id="4" name="Chart 8"/>
        <xdr:cNvGraphicFramePr/>
      </xdr:nvGraphicFramePr>
      <xdr:xfrm>
        <a:off x="14182725" y="31965900"/>
        <a:ext cx="4743450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781050</xdr:colOff>
      <xdr:row>176</xdr:row>
      <xdr:rowOff>28575</xdr:rowOff>
    </xdr:from>
    <xdr:to>
      <xdr:col>21</xdr:col>
      <xdr:colOff>657225</xdr:colOff>
      <xdr:row>199</xdr:row>
      <xdr:rowOff>152400</xdr:rowOff>
    </xdr:to>
    <xdr:graphicFrame>
      <xdr:nvGraphicFramePr>
        <xdr:cNvPr id="5" name="Chart 9"/>
        <xdr:cNvGraphicFramePr/>
      </xdr:nvGraphicFramePr>
      <xdr:xfrm>
        <a:off x="19602450" y="30794325"/>
        <a:ext cx="3876675" cy="3848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552450</xdr:colOff>
      <xdr:row>159</xdr:row>
      <xdr:rowOff>66675</xdr:rowOff>
    </xdr:from>
    <xdr:to>
      <xdr:col>29</xdr:col>
      <xdr:colOff>781050</xdr:colOff>
      <xdr:row>183</xdr:row>
      <xdr:rowOff>38100</xdr:rowOff>
    </xdr:to>
    <xdr:graphicFrame>
      <xdr:nvGraphicFramePr>
        <xdr:cNvPr id="6" name="Chart 10"/>
        <xdr:cNvGraphicFramePr/>
      </xdr:nvGraphicFramePr>
      <xdr:xfrm>
        <a:off x="24974550" y="28079700"/>
        <a:ext cx="5029200" cy="3857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657225</xdr:colOff>
      <xdr:row>184</xdr:row>
      <xdr:rowOff>152400</xdr:rowOff>
    </xdr:from>
    <xdr:to>
      <xdr:col>29</xdr:col>
      <xdr:colOff>114300</xdr:colOff>
      <xdr:row>208</xdr:row>
      <xdr:rowOff>133350</xdr:rowOff>
    </xdr:to>
    <xdr:graphicFrame>
      <xdr:nvGraphicFramePr>
        <xdr:cNvPr id="7" name="Chart 11"/>
        <xdr:cNvGraphicFramePr/>
      </xdr:nvGraphicFramePr>
      <xdr:xfrm>
        <a:off x="25079325" y="32213550"/>
        <a:ext cx="4257675" cy="3867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39</xdr:col>
      <xdr:colOff>276225</xdr:colOff>
      <xdr:row>184</xdr:row>
      <xdr:rowOff>0</xdr:rowOff>
    </xdr:from>
    <xdr:to>
      <xdr:col>46</xdr:col>
      <xdr:colOff>9525</xdr:colOff>
      <xdr:row>207</xdr:row>
      <xdr:rowOff>152400</xdr:rowOff>
    </xdr:to>
    <xdr:graphicFrame>
      <xdr:nvGraphicFramePr>
        <xdr:cNvPr id="8" name="Chart 13"/>
        <xdr:cNvGraphicFramePr/>
      </xdr:nvGraphicFramePr>
      <xdr:xfrm>
        <a:off x="37499925" y="32061150"/>
        <a:ext cx="4953000" cy="3876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85725</xdr:colOff>
      <xdr:row>152</xdr:row>
      <xdr:rowOff>66675</xdr:rowOff>
    </xdr:from>
    <xdr:to>
      <xdr:col>23</xdr:col>
      <xdr:colOff>9525</xdr:colOff>
      <xdr:row>176</xdr:row>
      <xdr:rowOff>28575</xdr:rowOff>
    </xdr:to>
    <xdr:graphicFrame>
      <xdr:nvGraphicFramePr>
        <xdr:cNvPr id="9" name="Chart 14"/>
        <xdr:cNvGraphicFramePr/>
      </xdr:nvGraphicFramePr>
      <xdr:xfrm>
        <a:off x="20507325" y="26946225"/>
        <a:ext cx="3924300" cy="3848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33</xdr:col>
      <xdr:colOff>0</xdr:colOff>
      <xdr:row>183</xdr:row>
      <xdr:rowOff>133350</xdr:rowOff>
    </xdr:from>
    <xdr:to>
      <xdr:col>39</xdr:col>
      <xdr:colOff>133350</xdr:colOff>
      <xdr:row>207</xdr:row>
      <xdr:rowOff>133350</xdr:rowOff>
    </xdr:to>
    <xdr:graphicFrame>
      <xdr:nvGraphicFramePr>
        <xdr:cNvPr id="10" name="Chart 15"/>
        <xdr:cNvGraphicFramePr/>
      </xdr:nvGraphicFramePr>
      <xdr:xfrm>
        <a:off x="32423100" y="32032575"/>
        <a:ext cx="4933950" cy="3886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23</xdr:col>
      <xdr:colOff>514350</xdr:colOff>
      <xdr:row>134</xdr:row>
      <xdr:rowOff>85725</xdr:rowOff>
    </xdr:from>
    <xdr:to>
      <xdr:col>30</xdr:col>
      <xdr:colOff>447675</xdr:colOff>
      <xdr:row>158</xdr:row>
      <xdr:rowOff>57150</xdr:rowOff>
    </xdr:to>
    <xdr:graphicFrame>
      <xdr:nvGraphicFramePr>
        <xdr:cNvPr id="11" name="Chart 17"/>
        <xdr:cNvGraphicFramePr/>
      </xdr:nvGraphicFramePr>
      <xdr:xfrm>
        <a:off x="24936450" y="24050625"/>
        <a:ext cx="5534025" cy="3857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76200</xdr:colOff>
      <xdr:row>141</xdr:row>
      <xdr:rowOff>0</xdr:rowOff>
    </xdr:from>
    <xdr:to>
      <xdr:col>24</xdr:col>
      <xdr:colOff>171450</xdr:colOff>
      <xdr:row>165</xdr:row>
      <xdr:rowOff>0</xdr:rowOff>
    </xdr:to>
    <xdr:graphicFrame>
      <xdr:nvGraphicFramePr>
        <xdr:cNvPr id="12" name="Chart 19"/>
        <xdr:cNvGraphicFramePr/>
      </xdr:nvGraphicFramePr>
      <xdr:xfrm>
        <a:off x="19697700" y="25098375"/>
        <a:ext cx="5695950" cy="3886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533400</xdr:colOff>
      <xdr:row>132</xdr:row>
      <xdr:rowOff>76200</xdr:rowOff>
    </xdr:from>
    <xdr:to>
      <xdr:col>17</xdr:col>
      <xdr:colOff>647700</xdr:colOff>
      <xdr:row>155</xdr:row>
      <xdr:rowOff>95250</xdr:rowOff>
    </xdr:to>
    <xdr:graphicFrame>
      <xdr:nvGraphicFramePr>
        <xdr:cNvPr id="13" name="Chart 22"/>
        <xdr:cNvGraphicFramePr/>
      </xdr:nvGraphicFramePr>
      <xdr:xfrm>
        <a:off x="14554200" y="23717250"/>
        <a:ext cx="5715000" cy="3743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552450</xdr:colOff>
      <xdr:row>67</xdr:row>
      <xdr:rowOff>57150</xdr:rowOff>
    </xdr:from>
    <xdr:to>
      <xdr:col>22</xdr:col>
      <xdr:colOff>638175</xdr:colOff>
      <xdr:row>91</xdr:row>
      <xdr:rowOff>38100</xdr:rowOff>
    </xdr:to>
    <xdr:graphicFrame>
      <xdr:nvGraphicFramePr>
        <xdr:cNvPr id="1" name="Chart 4"/>
        <xdr:cNvGraphicFramePr/>
      </xdr:nvGraphicFramePr>
      <xdr:xfrm>
        <a:off x="17954625" y="10906125"/>
        <a:ext cx="56864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428625</xdr:colOff>
      <xdr:row>92</xdr:row>
      <xdr:rowOff>123825</xdr:rowOff>
    </xdr:from>
    <xdr:to>
      <xdr:col>18</xdr:col>
      <xdr:colOff>228600</xdr:colOff>
      <xdr:row>119</xdr:row>
      <xdr:rowOff>57150</xdr:rowOff>
    </xdr:to>
    <xdr:graphicFrame>
      <xdr:nvGraphicFramePr>
        <xdr:cNvPr id="2" name="Chart 5"/>
        <xdr:cNvGraphicFramePr/>
      </xdr:nvGraphicFramePr>
      <xdr:xfrm>
        <a:off x="13830300" y="15020925"/>
        <a:ext cx="620077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619125</xdr:colOff>
      <xdr:row>62</xdr:row>
      <xdr:rowOff>152400</xdr:rowOff>
    </xdr:from>
    <xdr:to>
      <xdr:col>25</xdr:col>
      <xdr:colOff>238125</xdr:colOff>
      <xdr:row>91</xdr:row>
      <xdr:rowOff>57150</xdr:rowOff>
    </xdr:to>
    <xdr:graphicFrame>
      <xdr:nvGraphicFramePr>
        <xdr:cNvPr id="3" name="Chart 6"/>
        <xdr:cNvGraphicFramePr/>
      </xdr:nvGraphicFramePr>
      <xdr:xfrm>
        <a:off x="19621500" y="10191750"/>
        <a:ext cx="6019800" cy="4600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161925</xdr:colOff>
      <xdr:row>120</xdr:row>
      <xdr:rowOff>66675</xdr:rowOff>
    </xdr:from>
    <xdr:to>
      <xdr:col>16</xdr:col>
      <xdr:colOff>104775</xdr:colOff>
      <xdr:row>144</xdr:row>
      <xdr:rowOff>9525</xdr:rowOff>
    </xdr:to>
    <xdr:graphicFrame>
      <xdr:nvGraphicFramePr>
        <xdr:cNvPr id="4" name="Chart 8"/>
        <xdr:cNvGraphicFramePr/>
      </xdr:nvGraphicFramePr>
      <xdr:xfrm>
        <a:off x="13563600" y="19497675"/>
        <a:ext cx="4743450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781050</xdr:colOff>
      <xdr:row>113</xdr:row>
      <xdr:rowOff>28575</xdr:rowOff>
    </xdr:from>
    <xdr:to>
      <xdr:col>21</xdr:col>
      <xdr:colOff>657225</xdr:colOff>
      <xdr:row>136</xdr:row>
      <xdr:rowOff>152400</xdr:rowOff>
    </xdr:to>
    <xdr:graphicFrame>
      <xdr:nvGraphicFramePr>
        <xdr:cNvPr id="5" name="Chart 9"/>
        <xdr:cNvGraphicFramePr/>
      </xdr:nvGraphicFramePr>
      <xdr:xfrm>
        <a:off x="18983325" y="18326100"/>
        <a:ext cx="3876675" cy="3848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552450</xdr:colOff>
      <xdr:row>96</xdr:row>
      <xdr:rowOff>66675</xdr:rowOff>
    </xdr:from>
    <xdr:to>
      <xdr:col>29</xdr:col>
      <xdr:colOff>781050</xdr:colOff>
      <xdr:row>120</xdr:row>
      <xdr:rowOff>38100</xdr:rowOff>
    </xdr:to>
    <xdr:graphicFrame>
      <xdr:nvGraphicFramePr>
        <xdr:cNvPr id="6" name="Chart 10"/>
        <xdr:cNvGraphicFramePr/>
      </xdr:nvGraphicFramePr>
      <xdr:xfrm>
        <a:off x="24355425" y="15611475"/>
        <a:ext cx="5029200" cy="3857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657225</xdr:colOff>
      <xdr:row>121</xdr:row>
      <xdr:rowOff>152400</xdr:rowOff>
    </xdr:from>
    <xdr:to>
      <xdr:col>29</xdr:col>
      <xdr:colOff>114300</xdr:colOff>
      <xdr:row>145</xdr:row>
      <xdr:rowOff>133350</xdr:rowOff>
    </xdr:to>
    <xdr:graphicFrame>
      <xdr:nvGraphicFramePr>
        <xdr:cNvPr id="7" name="Chart 11"/>
        <xdr:cNvGraphicFramePr/>
      </xdr:nvGraphicFramePr>
      <xdr:xfrm>
        <a:off x="24460200" y="19745325"/>
        <a:ext cx="4257675" cy="3867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39</xdr:col>
      <xdr:colOff>276225</xdr:colOff>
      <xdr:row>121</xdr:row>
      <xdr:rowOff>0</xdr:rowOff>
    </xdr:from>
    <xdr:to>
      <xdr:col>46</xdr:col>
      <xdr:colOff>9525</xdr:colOff>
      <xdr:row>144</xdr:row>
      <xdr:rowOff>152400</xdr:rowOff>
    </xdr:to>
    <xdr:graphicFrame>
      <xdr:nvGraphicFramePr>
        <xdr:cNvPr id="8" name="Chart 13"/>
        <xdr:cNvGraphicFramePr/>
      </xdr:nvGraphicFramePr>
      <xdr:xfrm>
        <a:off x="36880800" y="19592925"/>
        <a:ext cx="4953000" cy="3876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85725</xdr:colOff>
      <xdr:row>89</xdr:row>
      <xdr:rowOff>66675</xdr:rowOff>
    </xdr:from>
    <xdr:to>
      <xdr:col>23</xdr:col>
      <xdr:colOff>9525</xdr:colOff>
      <xdr:row>113</xdr:row>
      <xdr:rowOff>28575</xdr:rowOff>
    </xdr:to>
    <xdr:graphicFrame>
      <xdr:nvGraphicFramePr>
        <xdr:cNvPr id="9" name="Chart 14"/>
        <xdr:cNvGraphicFramePr/>
      </xdr:nvGraphicFramePr>
      <xdr:xfrm>
        <a:off x="19888200" y="14478000"/>
        <a:ext cx="3924300" cy="3848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33</xdr:col>
      <xdr:colOff>0</xdr:colOff>
      <xdr:row>120</xdr:row>
      <xdr:rowOff>133350</xdr:rowOff>
    </xdr:from>
    <xdr:to>
      <xdr:col>39</xdr:col>
      <xdr:colOff>133350</xdr:colOff>
      <xdr:row>144</xdr:row>
      <xdr:rowOff>133350</xdr:rowOff>
    </xdr:to>
    <xdr:graphicFrame>
      <xdr:nvGraphicFramePr>
        <xdr:cNvPr id="10" name="Chart 15"/>
        <xdr:cNvGraphicFramePr/>
      </xdr:nvGraphicFramePr>
      <xdr:xfrm>
        <a:off x="31803975" y="19564350"/>
        <a:ext cx="4933950" cy="3886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23</xdr:col>
      <xdr:colOff>514350</xdr:colOff>
      <xdr:row>71</xdr:row>
      <xdr:rowOff>85725</xdr:rowOff>
    </xdr:from>
    <xdr:to>
      <xdr:col>30</xdr:col>
      <xdr:colOff>447675</xdr:colOff>
      <xdr:row>95</xdr:row>
      <xdr:rowOff>57150</xdr:rowOff>
    </xdr:to>
    <xdr:graphicFrame>
      <xdr:nvGraphicFramePr>
        <xdr:cNvPr id="11" name="Chart 17"/>
        <xdr:cNvGraphicFramePr/>
      </xdr:nvGraphicFramePr>
      <xdr:xfrm>
        <a:off x="24317325" y="11582400"/>
        <a:ext cx="5534025" cy="3857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76200</xdr:colOff>
      <xdr:row>78</xdr:row>
      <xdr:rowOff>0</xdr:rowOff>
    </xdr:from>
    <xdr:to>
      <xdr:col>24</xdr:col>
      <xdr:colOff>171450</xdr:colOff>
      <xdr:row>102</xdr:row>
      <xdr:rowOff>0</xdr:rowOff>
    </xdr:to>
    <xdr:graphicFrame>
      <xdr:nvGraphicFramePr>
        <xdr:cNvPr id="12" name="Chart 19"/>
        <xdr:cNvGraphicFramePr/>
      </xdr:nvGraphicFramePr>
      <xdr:xfrm>
        <a:off x="19078575" y="12630150"/>
        <a:ext cx="5695950" cy="3886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533400</xdr:colOff>
      <xdr:row>69</xdr:row>
      <xdr:rowOff>76200</xdr:rowOff>
    </xdr:from>
    <xdr:to>
      <xdr:col>17</xdr:col>
      <xdr:colOff>647700</xdr:colOff>
      <xdr:row>92</xdr:row>
      <xdr:rowOff>95250</xdr:rowOff>
    </xdr:to>
    <xdr:graphicFrame>
      <xdr:nvGraphicFramePr>
        <xdr:cNvPr id="13" name="Chart 22"/>
        <xdr:cNvGraphicFramePr/>
      </xdr:nvGraphicFramePr>
      <xdr:xfrm>
        <a:off x="13935075" y="11249025"/>
        <a:ext cx="5715000" cy="3743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58"/>
  <sheetViews>
    <sheetView tabSelected="1" workbookViewId="0" topLeftCell="A1">
      <pane xSplit="4" ySplit="1" topLeftCell="E1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26" sqref="A126:C132"/>
    </sheetView>
  </sheetViews>
  <sheetFormatPr defaultColWidth="9.140625" defaultRowHeight="12.75"/>
  <cols>
    <col min="1" max="1" width="12.57421875" style="1" customWidth="1"/>
    <col min="2" max="2" width="16.28125" style="1" customWidth="1"/>
    <col min="3" max="3" width="18.421875" style="1" customWidth="1"/>
    <col min="4" max="4" width="17.28125" style="1" customWidth="1"/>
    <col min="5" max="8" width="30.421875" style="1" customWidth="1"/>
    <col min="9" max="20" width="12.00390625" style="1" customWidth="1"/>
    <col min="21" max="21" width="12.00390625" style="0" customWidth="1"/>
    <col min="22" max="29" width="12.00390625" style="1" customWidth="1"/>
    <col min="30" max="30" width="12.00390625" style="0" customWidth="1"/>
    <col min="31" max="44" width="12.00390625" style="1" customWidth="1"/>
    <col min="45" max="46" width="9.140625" style="1" customWidth="1"/>
    <col min="47" max="47" width="7.421875" style="1" customWidth="1"/>
    <col min="48" max="16384" width="9.140625" style="1" customWidth="1"/>
  </cols>
  <sheetData>
    <row r="1" spans="1:57" ht="12.75">
      <c r="A1" s="1" t="s">
        <v>279</v>
      </c>
      <c r="C1" s="1" t="s">
        <v>247</v>
      </c>
      <c r="D1" s="1" t="s">
        <v>280</v>
      </c>
      <c r="E1" s="1" t="s">
        <v>272</v>
      </c>
      <c r="F1" s="1" t="s">
        <v>273</v>
      </c>
      <c r="G1" s="1" t="s">
        <v>487</v>
      </c>
      <c r="H1" s="1" t="s">
        <v>454</v>
      </c>
      <c r="I1" s="1" t="s">
        <v>141</v>
      </c>
      <c r="J1" s="1" t="s">
        <v>455</v>
      </c>
      <c r="K1" s="1" t="s">
        <v>295</v>
      </c>
      <c r="L1" s="1" t="s">
        <v>458</v>
      </c>
      <c r="M1" s="1" t="s">
        <v>454</v>
      </c>
      <c r="N1" s="1" t="s">
        <v>141</v>
      </c>
      <c r="O1" s="1" t="s">
        <v>455</v>
      </c>
      <c r="P1" s="1" t="s">
        <v>295</v>
      </c>
      <c r="Q1" s="1" t="s">
        <v>147</v>
      </c>
      <c r="R1" s="1" t="s">
        <v>297</v>
      </c>
      <c r="S1" s="1" t="s">
        <v>103</v>
      </c>
      <c r="T1" s="1" t="s">
        <v>459</v>
      </c>
      <c r="V1" s="1" t="s">
        <v>216</v>
      </c>
      <c r="W1" s="1" t="s">
        <v>217</v>
      </c>
      <c r="X1" s="1" t="s">
        <v>321</v>
      </c>
      <c r="Y1" s="1" t="s">
        <v>229</v>
      </c>
      <c r="Z1" s="1" t="s">
        <v>232</v>
      </c>
      <c r="AA1" s="1" t="s">
        <v>282</v>
      </c>
      <c r="AB1" s="1" t="s">
        <v>215</v>
      </c>
      <c r="AC1" s="1" t="s">
        <v>214</v>
      </c>
      <c r="AD1" s="1" t="s">
        <v>150</v>
      </c>
      <c r="AE1" s="1" t="s">
        <v>220</v>
      </c>
      <c r="AF1" s="1" t="s">
        <v>111</v>
      </c>
      <c r="AG1" s="1" t="s">
        <v>352</v>
      </c>
      <c r="AH1" s="1" t="s">
        <v>224</v>
      </c>
      <c r="AI1" s="1" t="s">
        <v>233</v>
      </c>
      <c r="AJ1" s="1" t="s">
        <v>397</v>
      </c>
      <c r="AK1" s="1" t="s">
        <v>330</v>
      </c>
      <c r="AL1" s="1" t="s">
        <v>147</v>
      </c>
      <c r="AM1" s="1" t="s">
        <v>237</v>
      </c>
      <c r="AN1" s="1" t="s">
        <v>286</v>
      </c>
      <c r="AO1" s="1" t="s">
        <v>281</v>
      </c>
      <c r="AP1" s="1" t="s">
        <v>284</v>
      </c>
      <c r="AQ1" s="1" t="s">
        <v>287</v>
      </c>
      <c r="AR1" s="1" t="s">
        <v>218</v>
      </c>
      <c r="AS1" s="1" t="s">
        <v>285</v>
      </c>
      <c r="AT1" s="1" t="s">
        <v>351</v>
      </c>
      <c r="AU1" s="1" t="s">
        <v>288</v>
      </c>
      <c r="AV1" s="1" t="s">
        <v>289</v>
      </c>
      <c r="AW1" s="1" t="s">
        <v>290</v>
      </c>
      <c r="AX1" s="1" t="s">
        <v>450</v>
      </c>
      <c r="AY1" s="1" t="s">
        <v>291</v>
      </c>
      <c r="AZ1" s="1" t="s">
        <v>292</v>
      </c>
      <c r="BA1" s="1" t="s">
        <v>293</v>
      </c>
      <c r="BB1" s="1" t="s">
        <v>395</v>
      </c>
      <c r="BC1" s="1" t="s">
        <v>325</v>
      </c>
      <c r="BD1" s="1" t="s">
        <v>326</v>
      </c>
      <c r="BE1" s="1" t="s">
        <v>336</v>
      </c>
    </row>
    <row r="2" spans="1:20" s="2" customFormat="1" ht="12.75">
      <c r="A2" s="2">
        <v>1</v>
      </c>
      <c r="D2" s="2" t="s">
        <v>213</v>
      </c>
      <c r="E2" s="2" t="s">
        <v>274</v>
      </c>
      <c r="F2" s="2" t="s">
        <v>278</v>
      </c>
      <c r="K2" s="3"/>
      <c r="L2" s="2">
        <f aca="true" t="shared" si="0" ref="L2:L34">IF(COUNTA(H2:K2)&gt;0,1,0)</f>
        <v>0</v>
      </c>
      <c r="O2" s="2">
        <v>1</v>
      </c>
      <c r="R2" s="3"/>
      <c r="S2" s="3"/>
      <c r="T2" s="2">
        <f aca="true" t="shared" si="1" ref="T2:T34">IF(COUNTA(M2:S2)&gt;0,1,0)</f>
        <v>1</v>
      </c>
    </row>
    <row r="3" spans="1:49" ht="12.75">
      <c r="A3" s="1">
        <v>15</v>
      </c>
      <c r="D3" s="1" t="s">
        <v>240</v>
      </c>
      <c r="E3" s="1" t="s">
        <v>274</v>
      </c>
      <c r="F3" s="1" t="s">
        <v>278</v>
      </c>
      <c r="I3" s="4"/>
      <c r="J3" s="1">
        <v>15</v>
      </c>
      <c r="L3" s="2">
        <f t="shared" si="0"/>
        <v>1</v>
      </c>
      <c r="R3" s="4"/>
      <c r="S3" s="4">
        <v>15</v>
      </c>
      <c r="T3" s="2">
        <f t="shared" si="1"/>
        <v>1</v>
      </c>
      <c r="Y3" s="1">
        <v>15</v>
      </c>
      <c r="Z3" s="1">
        <v>15</v>
      </c>
      <c r="AA3" s="1">
        <v>15</v>
      </c>
      <c r="AN3" s="1" t="s">
        <v>283</v>
      </c>
      <c r="AO3" s="1">
        <v>15</v>
      </c>
      <c r="AP3" s="1">
        <v>15</v>
      </c>
      <c r="AQ3" s="1">
        <v>15</v>
      </c>
      <c r="AU3" s="1">
        <v>15</v>
      </c>
      <c r="AV3" s="1">
        <v>15</v>
      </c>
      <c r="AW3" s="1">
        <v>15</v>
      </c>
    </row>
    <row r="4" spans="1:20" ht="12.75">
      <c r="A4" s="1">
        <v>23</v>
      </c>
      <c r="C4" s="1" t="s">
        <v>142</v>
      </c>
      <c r="D4" s="1" t="s">
        <v>348</v>
      </c>
      <c r="E4" s="1" t="s">
        <v>274</v>
      </c>
      <c r="F4" s="1" t="s">
        <v>278</v>
      </c>
      <c r="H4" s="1">
        <v>23</v>
      </c>
      <c r="I4" s="1">
        <v>23</v>
      </c>
      <c r="J4" s="1">
        <v>23</v>
      </c>
      <c r="K4" s="4"/>
      <c r="L4" s="2">
        <f t="shared" si="0"/>
        <v>1</v>
      </c>
      <c r="R4" s="4"/>
      <c r="S4" s="4"/>
      <c r="T4" s="2">
        <f t="shared" si="1"/>
        <v>0</v>
      </c>
    </row>
    <row r="5" spans="1:20" ht="12.75">
      <c r="A5" s="1">
        <v>25</v>
      </c>
      <c r="D5" s="1" t="s">
        <v>349</v>
      </c>
      <c r="E5" s="1" t="s">
        <v>274</v>
      </c>
      <c r="F5" s="1" t="s">
        <v>278</v>
      </c>
      <c r="I5" s="4"/>
      <c r="K5" s="4"/>
      <c r="L5" s="2">
        <f t="shared" si="0"/>
        <v>0</v>
      </c>
      <c r="O5" s="1">
        <v>25</v>
      </c>
      <c r="P5" s="1">
        <v>25</v>
      </c>
      <c r="R5" s="4"/>
      <c r="S5" s="4"/>
      <c r="T5" s="2">
        <f t="shared" si="1"/>
        <v>1</v>
      </c>
    </row>
    <row r="6" spans="1:30" s="2" customFormat="1" ht="12.75">
      <c r="A6" s="2">
        <v>31</v>
      </c>
      <c r="C6" s="2" t="s">
        <v>142</v>
      </c>
      <c r="D6" s="2" t="s">
        <v>386</v>
      </c>
      <c r="E6" s="2" t="s">
        <v>275</v>
      </c>
      <c r="F6" s="2" t="s">
        <v>278</v>
      </c>
      <c r="H6" s="3"/>
      <c r="L6" s="2">
        <f t="shared" si="0"/>
        <v>0</v>
      </c>
      <c r="O6" s="2">
        <v>31</v>
      </c>
      <c r="T6" s="2">
        <f t="shared" si="1"/>
        <v>1</v>
      </c>
      <c r="U6" s="5"/>
      <c r="AD6" s="5"/>
    </row>
    <row r="7" spans="1:35" ht="12.75">
      <c r="A7" s="1">
        <v>32</v>
      </c>
      <c r="C7" s="1" t="s">
        <v>245</v>
      </c>
      <c r="D7" s="1" t="s">
        <v>387</v>
      </c>
      <c r="E7" s="1" t="s">
        <v>388</v>
      </c>
      <c r="F7" s="1" t="s">
        <v>278</v>
      </c>
      <c r="L7" s="2">
        <f t="shared" si="0"/>
        <v>0</v>
      </c>
      <c r="T7" s="2">
        <f t="shared" si="1"/>
        <v>0</v>
      </c>
      <c r="V7" s="1">
        <v>32</v>
      </c>
      <c r="W7" s="1">
        <v>32</v>
      </c>
      <c r="X7" s="1">
        <v>32</v>
      </c>
      <c r="Y7" s="1">
        <v>32</v>
      </c>
      <c r="Z7" s="1">
        <v>32</v>
      </c>
      <c r="AA7" s="1">
        <v>32</v>
      </c>
      <c r="AB7" s="1">
        <v>32</v>
      </c>
      <c r="AC7" s="6"/>
      <c r="AI7" s="6"/>
    </row>
    <row r="8" spans="1:50" ht="12.75">
      <c r="A8" s="1">
        <v>52</v>
      </c>
      <c r="C8"/>
      <c r="D8" s="1" t="s">
        <v>344</v>
      </c>
      <c r="E8" s="1" t="s">
        <v>388</v>
      </c>
      <c r="F8" s="1" t="s">
        <v>278</v>
      </c>
      <c r="G8" s="1">
        <v>52</v>
      </c>
      <c r="J8" s="1">
        <v>52</v>
      </c>
      <c r="L8" s="2">
        <f t="shared" si="0"/>
        <v>1</v>
      </c>
      <c r="O8" s="1">
        <v>52</v>
      </c>
      <c r="T8" s="2">
        <f t="shared" si="1"/>
        <v>1</v>
      </c>
      <c r="V8" s="1">
        <v>52</v>
      </c>
      <c r="W8" s="1">
        <v>52</v>
      </c>
      <c r="Y8" s="1">
        <v>52</v>
      </c>
      <c r="Z8" s="1">
        <v>52</v>
      </c>
      <c r="AA8" s="2">
        <v>52</v>
      </c>
      <c r="AB8" s="1">
        <v>52</v>
      </c>
      <c r="AC8" s="6"/>
      <c r="AD8" s="1"/>
      <c r="AK8" s="6"/>
      <c r="AL8" s="6"/>
      <c r="AX8" s="6"/>
    </row>
    <row r="9" spans="1:32" ht="12.75">
      <c r="A9" s="1">
        <v>53</v>
      </c>
      <c r="C9"/>
      <c r="D9" s="1" t="s">
        <v>443</v>
      </c>
      <c r="E9" s="1" t="s">
        <v>388</v>
      </c>
      <c r="F9" s="1" t="s">
        <v>278</v>
      </c>
      <c r="G9" s="1">
        <v>53</v>
      </c>
      <c r="L9" s="2">
        <f t="shared" si="0"/>
        <v>0</v>
      </c>
      <c r="O9" s="1">
        <v>53</v>
      </c>
      <c r="T9" s="2">
        <f t="shared" si="1"/>
        <v>1</v>
      </c>
      <c r="V9" s="1">
        <v>53</v>
      </c>
      <c r="W9" s="1">
        <v>53</v>
      </c>
      <c r="Y9" s="6"/>
      <c r="AF9" s="1">
        <v>53</v>
      </c>
    </row>
    <row r="10" spans="1:20" ht="12.75">
      <c r="A10" s="1">
        <v>54</v>
      </c>
      <c r="C10"/>
      <c r="D10" s="1" t="s">
        <v>444</v>
      </c>
      <c r="E10" s="1" t="s">
        <v>388</v>
      </c>
      <c r="F10" s="1" t="s">
        <v>278</v>
      </c>
      <c r="G10" s="1">
        <v>54</v>
      </c>
      <c r="L10" s="2">
        <f t="shared" si="0"/>
        <v>0</v>
      </c>
      <c r="T10" s="2">
        <f t="shared" si="1"/>
        <v>0</v>
      </c>
    </row>
    <row r="11" spans="1:30" s="2" customFormat="1" ht="12.75">
      <c r="A11" s="2">
        <v>55</v>
      </c>
      <c r="C11" s="5"/>
      <c r="D11" s="2" t="s">
        <v>445</v>
      </c>
      <c r="E11" s="2" t="s">
        <v>388</v>
      </c>
      <c r="F11" s="2" t="s">
        <v>278</v>
      </c>
      <c r="G11" s="2">
        <v>55</v>
      </c>
      <c r="L11" s="2">
        <f t="shared" si="0"/>
        <v>0</v>
      </c>
      <c r="T11" s="2">
        <f t="shared" si="1"/>
        <v>0</v>
      </c>
      <c r="U11" s="5"/>
      <c r="AD11" s="5"/>
    </row>
    <row r="12" spans="1:33" ht="12.75">
      <c r="A12" s="1">
        <v>56</v>
      </c>
      <c r="C12"/>
      <c r="D12" s="1" t="s">
        <v>446</v>
      </c>
      <c r="E12" s="1" t="s">
        <v>388</v>
      </c>
      <c r="F12" s="1" t="s">
        <v>278</v>
      </c>
      <c r="G12" s="1">
        <v>56</v>
      </c>
      <c r="L12" s="2">
        <f t="shared" si="0"/>
        <v>0</v>
      </c>
      <c r="O12" s="1">
        <v>56</v>
      </c>
      <c r="T12" s="2">
        <f t="shared" si="1"/>
        <v>1</v>
      </c>
      <c r="V12" s="2">
        <v>56</v>
      </c>
      <c r="W12" s="2">
        <v>56</v>
      </c>
      <c r="X12" s="2"/>
      <c r="Y12" s="2"/>
      <c r="Z12" s="2"/>
      <c r="AA12" s="2"/>
      <c r="AB12" s="2">
        <v>56</v>
      </c>
      <c r="AC12" s="2">
        <v>56</v>
      </c>
      <c r="AD12" s="5"/>
      <c r="AE12" s="2"/>
      <c r="AF12" s="2"/>
      <c r="AG12" s="2"/>
    </row>
    <row r="13" spans="1:32" ht="12.75">
      <c r="A13" s="1">
        <v>57</v>
      </c>
      <c r="C13"/>
      <c r="D13" s="1" t="s">
        <v>447</v>
      </c>
      <c r="E13" s="1" t="s">
        <v>388</v>
      </c>
      <c r="F13" s="1" t="s">
        <v>278</v>
      </c>
      <c r="G13" s="1">
        <v>57</v>
      </c>
      <c r="L13" s="2">
        <f t="shared" si="0"/>
        <v>0</v>
      </c>
      <c r="O13" s="1">
        <v>57</v>
      </c>
      <c r="T13" s="2">
        <f t="shared" si="1"/>
        <v>1</v>
      </c>
      <c r="V13" s="1">
        <v>57</v>
      </c>
      <c r="AF13" s="1">
        <v>57</v>
      </c>
    </row>
    <row r="14" spans="1:27" ht="12.75">
      <c r="A14" s="1">
        <v>58</v>
      </c>
      <c r="C14"/>
      <c r="D14" s="1" t="s">
        <v>448</v>
      </c>
      <c r="E14" s="1" t="s">
        <v>388</v>
      </c>
      <c r="F14" s="1" t="s">
        <v>278</v>
      </c>
      <c r="G14" s="1">
        <v>58</v>
      </c>
      <c r="L14" s="2">
        <f t="shared" si="0"/>
        <v>0</v>
      </c>
      <c r="T14" s="2">
        <f t="shared" si="1"/>
        <v>0</v>
      </c>
      <c r="V14" s="1">
        <v>58</v>
      </c>
      <c r="W14" s="1">
        <v>58</v>
      </c>
      <c r="X14" s="1">
        <v>58</v>
      </c>
      <c r="Y14" s="1">
        <v>58</v>
      </c>
      <c r="Z14" s="1">
        <v>58</v>
      </c>
      <c r="AA14" s="1">
        <v>58</v>
      </c>
    </row>
    <row r="15" spans="1:30" ht="12.75">
      <c r="A15" s="1">
        <v>64</v>
      </c>
      <c r="C15"/>
      <c r="D15" s="1" t="s">
        <v>10</v>
      </c>
      <c r="F15" s="1" t="s">
        <v>278</v>
      </c>
      <c r="G15" s="1">
        <v>64</v>
      </c>
      <c r="J15" s="1">
        <v>64</v>
      </c>
      <c r="L15" s="2">
        <f t="shared" si="0"/>
        <v>1</v>
      </c>
      <c r="R15" s="1">
        <v>64</v>
      </c>
      <c r="T15" s="2">
        <f t="shared" si="1"/>
        <v>1</v>
      </c>
      <c r="V15" s="1">
        <v>64</v>
      </c>
      <c r="W15" s="1">
        <v>64</v>
      </c>
      <c r="Y15" s="1">
        <v>64</v>
      </c>
      <c r="Z15" s="1">
        <v>64</v>
      </c>
      <c r="AB15" s="1">
        <v>64</v>
      </c>
      <c r="AD15" s="1">
        <v>64</v>
      </c>
    </row>
    <row r="16" spans="1:20" ht="12.75">
      <c r="A16" s="1">
        <v>67</v>
      </c>
      <c r="C16"/>
      <c r="D16" s="1" t="s">
        <v>11</v>
      </c>
      <c r="F16" s="1" t="s">
        <v>278</v>
      </c>
      <c r="J16" s="1">
        <v>67</v>
      </c>
      <c r="L16" s="2">
        <f t="shared" si="0"/>
        <v>1</v>
      </c>
      <c r="T16" s="2">
        <f t="shared" si="1"/>
        <v>0</v>
      </c>
    </row>
    <row r="17" spans="1:31" ht="12.75">
      <c r="A17" s="1">
        <v>68</v>
      </c>
      <c r="C17"/>
      <c r="D17" s="1" t="s">
        <v>12</v>
      </c>
      <c r="F17" s="1" t="s">
        <v>278</v>
      </c>
      <c r="G17" s="1">
        <v>68</v>
      </c>
      <c r="J17" s="1">
        <v>68</v>
      </c>
      <c r="L17" s="2">
        <f t="shared" si="0"/>
        <v>1</v>
      </c>
      <c r="T17" s="2">
        <f t="shared" si="1"/>
        <v>0</v>
      </c>
      <c r="V17" s="1">
        <v>68</v>
      </c>
      <c r="W17" s="1">
        <v>68</v>
      </c>
      <c r="Y17" s="1">
        <v>68</v>
      </c>
      <c r="AE17" s="1">
        <v>68</v>
      </c>
    </row>
    <row r="18" spans="1:27" ht="12.75">
      <c r="A18" s="1">
        <v>69</v>
      </c>
      <c r="C18"/>
      <c r="D18" s="1" t="s">
        <v>13</v>
      </c>
      <c r="F18" s="1" t="s">
        <v>278</v>
      </c>
      <c r="G18" s="1">
        <v>69</v>
      </c>
      <c r="J18" s="1">
        <v>69</v>
      </c>
      <c r="L18" s="2">
        <f t="shared" si="0"/>
        <v>1</v>
      </c>
      <c r="T18" s="2">
        <f t="shared" si="1"/>
        <v>0</v>
      </c>
      <c r="V18" s="1">
        <v>69</v>
      </c>
      <c r="X18" s="1">
        <v>69</v>
      </c>
      <c r="Y18" s="1">
        <v>69</v>
      </c>
      <c r="AA18" s="1">
        <v>69</v>
      </c>
    </row>
    <row r="19" spans="1:20" ht="12.75">
      <c r="A19" s="1">
        <v>70</v>
      </c>
      <c r="C19"/>
      <c r="D19" s="1" t="s">
        <v>14</v>
      </c>
      <c r="F19" s="1" t="s">
        <v>278</v>
      </c>
      <c r="L19" s="2">
        <f t="shared" si="0"/>
        <v>0</v>
      </c>
      <c r="O19" s="1">
        <v>70</v>
      </c>
      <c r="T19" s="2">
        <f t="shared" si="1"/>
        <v>1</v>
      </c>
    </row>
    <row r="20" spans="1:20" ht="12.75">
      <c r="A20" s="1">
        <v>109</v>
      </c>
      <c r="C20"/>
      <c r="D20" s="1" t="s">
        <v>488</v>
      </c>
      <c r="F20" s="1" t="s">
        <v>278</v>
      </c>
      <c r="G20" s="1">
        <v>109</v>
      </c>
      <c r="L20" s="2"/>
      <c r="T20" s="2"/>
    </row>
    <row r="21" spans="1:32" ht="12.75">
      <c r="A21" s="1">
        <v>65</v>
      </c>
      <c r="D21" s="1" t="s">
        <v>6</v>
      </c>
      <c r="F21" s="1" t="s">
        <v>1</v>
      </c>
      <c r="J21" s="1">
        <v>65</v>
      </c>
      <c r="L21" s="2">
        <f t="shared" si="0"/>
        <v>1</v>
      </c>
      <c r="T21" s="2">
        <f t="shared" si="1"/>
        <v>0</v>
      </c>
      <c r="V21" s="1">
        <v>65</v>
      </c>
      <c r="W21" s="1">
        <v>65</v>
      </c>
      <c r="Y21" s="1">
        <v>65</v>
      </c>
      <c r="AF21" s="1">
        <v>65</v>
      </c>
    </row>
    <row r="22" spans="1:28" ht="12.75">
      <c r="A22" s="1">
        <v>71</v>
      </c>
      <c r="D22" s="1" t="s">
        <v>7</v>
      </c>
      <c r="F22" s="1" t="s">
        <v>1</v>
      </c>
      <c r="G22" s="1">
        <v>71</v>
      </c>
      <c r="J22" s="1">
        <v>71</v>
      </c>
      <c r="L22" s="2">
        <f t="shared" si="0"/>
        <v>1</v>
      </c>
      <c r="T22" s="2">
        <f t="shared" si="1"/>
        <v>0</v>
      </c>
      <c r="W22" s="1">
        <v>71</v>
      </c>
      <c r="Y22" s="1">
        <v>71</v>
      </c>
      <c r="Z22" s="1">
        <v>71</v>
      </c>
      <c r="AB22" s="1">
        <v>71</v>
      </c>
    </row>
    <row r="23" spans="1:30" ht="12.75">
      <c r="A23" s="1">
        <v>72</v>
      </c>
      <c r="D23" s="1" t="s">
        <v>8</v>
      </c>
      <c r="F23" s="1" t="s">
        <v>1</v>
      </c>
      <c r="G23" s="1">
        <v>72</v>
      </c>
      <c r="J23" s="1">
        <v>72</v>
      </c>
      <c r="L23" s="2">
        <f t="shared" si="0"/>
        <v>1</v>
      </c>
      <c r="O23" s="1">
        <v>72</v>
      </c>
      <c r="T23" s="2">
        <f t="shared" si="1"/>
        <v>1</v>
      </c>
      <c r="AD23">
        <v>72</v>
      </c>
    </row>
    <row r="24" spans="1:29" ht="12.75">
      <c r="A24" s="1">
        <v>73</v>
      </c>
      <c r="D24" s="1" t="s">
        <v>9</v>
      </c>
      <c r="F24" s="1" t="s">
        <v>1</v>
      </c>
      <c r="G24" s="1">
        <v>73</v>
      </c>
      <c r="J24" s="1">
        <v>73</v>
      </c>
      <c r="L24" s="2">
        <f t="shared" si="0"/>
        <v>1</v>
      </c>
      <c r="O24" s="1">
        <v>73</v>
      </c>
      <c r="T24" s="2">
        <f t="shared" si="1"/>
        <v>1</v>
      </c>
      <c r="V24" s="1">
        <v>73</v>
      </c>
      <c r="X24" s="1">
        <v>73</v>
      </c>
      <c r="Y24" s="1">
        <v>73</v>
      </c>
      <c r="Z24" s="1">
        <v>73</v>
      </c>
      <c r="AA24" s="1">
        <v>73</v>
      </c>
      <c r="AB24" s="1">
        <v>73</v>
      </c>
      <c r="AC24" s="1">
        <v>73</v>
      </c>
    </row>
    <row r="25" spans="1:28" ht="12.75">
      <c r="A25" s="1">
        <v>90</v>
      </c>
      <c r="D25" s="1" t="s">
        <v>2</v>
      </c>
      <c r="F25" s="1" t="s">
        <v>1</v>
      </c>
      <c r="J25" s="1">
        <v>90</v>
      </c>
      <c r="L25" s="2">
        <f t="shared" si="0"/>
        <v>1</v>
      </c>
      <c r="T25" s="2">
        <f t="shared" si="1"/>
        <v>0</v>
      </c>
      <c r="V25" s="1">
        <v>90</v>
      </c>
      <c r="W25" s="1">
        <v>90</v>
      </c>
      <c r="Y25" s="1">
        <v>90</v>
      </c>
      <c r="Z25" s="1">
        <v>90</v>
      </c>
      <c r="AB25" s="1">
        <v>90</v>
      </c>
    </row>
    <row r="26" spans="1:38" ht="12.75">
      <c r="A26" s="1">
        <v>91</v>
      </c>
      <c r="D26" s="1" t="s">
        <v>3</v>
      </c>
      <c r="F26" s="1" t="s">
        <v>1</v>
      </c>
      <c r="G26" s="1">
        <v>91</v>
      </c>
      <c r="J26" s="1">
        <v>91</v>
      </c>
      <c r="L26" s="2">
        <f t="shared" si="0"/>
        <v>1</v>
      </c>
      <c r="T26" s="2">
        <f t="shared" si="1"/>
        <v>0</v>
      </c>
      <c r="V26" s="1">
        <v>91</v>
      </c>
      <c r="X26" s="1">
        <v>91</v>
      </c>
      <c r="Y26" s="1">
        <v>91</v>
      </c>
      <c r="Z26" s="1">
        <v>91</v>
      </c>
      <c r="AA26" s="1">
        <v>91</v>
      </c>
      <c r="AB26" s="1">
        <v>91</v>
      </c>
      <c r="AC26" s="1">
        <v>91</v>
      </c>
      <c r="AL26" s="1">
        <v>91</v>
      </c>
    </row>
    <row r="27" spans="1:30" ht="12.75">
      <c r="A27" s="1">
        <v>19</v>
      </c>
      <c r="D27" s="1" t="s">
        <v>244</v>
      </c>
      <c r="E27" s="1" t="s">
        <v>175</v>
      </c>
      <c r="F27" s="1" t="s">
        <v>226</v>
      </c>
      <c r="G27" s="1">
        <v>19</v>
      </c>
      <c r="H27" s="4">
        <v>19</v>
      </c>
      <c r="J27" s="1">
        <v>19</v>
      </c>
      <c r="K27" s="4"/>
      <c r="L27" s="2">
        <f t="shared" si="0"/>
        <v>1</v>
      </c>
      <c r="R27" s="4">
        <v>19</v>
      </c>
      <c r="S27" s="4">
        <v>19</v>
      </c>
      <c r="T27" s="2">
        <f t="shared" si="1"/>
        <v>1</v>
      </c>
      <c r="V27" s="1">
        <v>19</v>
      </c>
      <c r="W27" s="1">
        <v>19</v>
      </c>
      <c r="X27" s="1">
        <v>19</v>
      </c>
      <c r="Y27" s="1">
        <v>19</v>
      </c>
      <c r="Z27" s="1">
        <v>19</v>
      </c>
      <c r="AB27" s="1">
        <v>19</v>
      </c>
      <c r="AD27" s="1">
        <v>19</v>
      </c>
    </row>
    <row r="28" spans="1:20" ht="12.75">
      <c r="A28" s="1">
        <v>20</v>
      </c>
      <c r="C28" s="1" t="s">
        <v>104</v>
      </c>
      <c r="D28" s="1" t="s">
        <v>345</v>
      </c>
      <c r="E28" s="1" t="s">
        <v>275</v>
      </c>
      <c r="F28" s="1" t="s">
        <v>226</v>
      </c>
      <c r="H28" s="4"/>
      <c r="I28" s="4"/>
      <c r="K28" s="4"/>
      <c r="L28" s="2">
        <f t="shared" si="0"/>
        <v>0</v>
      </c>
      <c r="M28" s="1">
        <v>20</v>
      </c>
      <c r="N28" s="1">
        <v>20</v>
      </c>
      <c r="O28" s="1">
        <v>20</v>
      </c>
      <c r="P28" s="1">
        <v>20</v>
      </c>
      <c r="Q28" s="1">
        <v>20</v>
      </c>
      <c r="R28" s="4"/>
      <c r="S28" s="1">
        <v>20</v>
      </c>
      <c r="T28" s="2">
        <f t="shared" si="1"/>
        <v>1</v>
      </c>
    </row>
    <row r="29" spans="1:20" ht="12.75">
      <c r="A29" s="1">
        <v>29</v>
      </c>
      <c r="B29" s="1" t="s">
        <v>460</v>
      </c>
      <c r="C29" s="1" t="s">
        <v>105</v>
      </c>
      <c r="D29" s="1" t="s">
        <v>294</v>
      </c>
      <c r="E29" s="1" t="s">
        <v>275</v>
      </c>
      <c r="F29" s="1" t="s">
        <v>226</v>
      </c>
      <c r="L29" s="2">
        <f t="shared" si="0"/>
        <v>0</v>
      </c>
      <c r="O29" s="1">
        <v>29</v>
      </c>
      <c r="P29" s="1">
        <v>29</v>
      </c>
      <c r="T29" s="2">
        <f t="shared" si="1"/>
        <v>1</v>
      </c>
    </row>
    <row r="30" spans="1:32" ht="12.75">
      <c r="A30" s="1">
        <v>39</v>
      </c>
      <c r="D30" s="1" t="s">
        <v>331</v>
      </c>
      <c r="E30" s="1" t="s">
        <v>175</v>
      </c>
      <c r="F30" s="1" t="s">
        <v>226</v>
      </c>
      <c r="L30" s="2">
        <f t="shared" si="0"/>
        <v>0</v>
      </c>
      <c r="O30" s="1">
        <v>39</v>
      </c>
      <c r="T30" s="2">
        <f t="shared" si="1"/>
        <v>1</v>
      </c>
      <c r="V30" s="1">
        <v>39</v>
      </c>
      <c r="W30" s="1">
        <v>39</v>
      </c>
      <c r="X30" s="1">
        <v>39</v>
      </c>
      <c r="Y30" s="1">
        <v>39</v>
      </c>
      <c r="Z30" s="1">
        <v>39</v>
      </c>
      <c r="AB30" s="6"/>
      <c r="AD30">
        <v>39</v>
      </c>
      <c r="AF30" s="1">
        <v>39</v>
      </c>
    </row>
    <row r="31" spans="1:20" ht="12.75">
      <c r="A31" s="1">
        <v>41</v>
      </c>
      <c r="C31" s="1" t="s">
        <v>142</v>
      </c>
      <c r="D31" s="1" t="s">
        <v>327</v>
      </c>
      <c r="E31" s="1" t="s">
        <v>328</v>
      </c>
      <c r="F31" s="1" t="s">
        <v>226</v>
      </c>
      <c r="K31" s="1">
        <v>41</v>
      </c>
      <c r="L31" s="2">
        <f t="shared" si="0"/>
        <v>1</v>
      </c>
      <c r="O31" s="1">
        <v>41</v>
      </c>
      <c r="P31" s="1">
        <v>41</v>
      </c>
      <c r="T31" s="2">
        <f t="shared" si="1"/>
        <v>1</v>
      </c>
    </row>
    <row r="32" spans="1:39" ht="12.75">
      <c r="A32" s="1">
        <v>50</v>
      </c>
      <c r="D32" s="1" t="s">
        <v>342</v>
      </c>
      <c r="E32" s="1" t="s">
        <v>274</v>
      </c>
      <c r="F32" s="1" t="s">
        <v>226</v>
      </c>
      <c r="J32" s="1">
        <v>50</v>
      </c>
      <c r="L32" s="2">
        <f t="shared" si="0"/>
        <v>1</v>
      </c>
      <c r="O32" s="1">
        <v>50</v>
      </c>
      <c r="T32" s="2">
        <f t="shared" si="1"/>
        <v>1</v>
      </c>
      <c r="V32" s="1">
        <v>50</v>
      </c>
      <c r="W32" s="1">
        <v>50</v>
      </c>
      <c r="Y32" s="1">
        <v>50</v>
      </c>
      <c r="AB32" s="1">
        <v>50</v>
      </c>
      <c r="AC32" s="6"/>
      <c r="AE32" s="6"/>
      <c r="AH32" s="6"/>
      <c r="AM32" s="1">
        <v>50</v>
      </c>
    </row>
    <row r="33" spans="1:30" s="2" customFormat="1" ht="12.75">
      <c r="A33" s="2">
        <v>51</v>
      </c>
      <c r="D33" s="2" t="s">
        <v>343</v>
      </c>
      <c r="E33" s="2" t="s">
        <v>274</v>
      </c>
      <c r="F33" s="1" t="s">
        <v>226</v>
      </c>
      <c r="G33" s="1"/>
      <c r="J33" s="2">
        <v>51</v>
      </c>
      <c r="K33" s="2">
        <v>51</v>
      </c>
      <c r="L33" s="2">
        <f t="shared" si="0"/>
        <v>1</v>
      </c>
      <c r="T33" s="2">
        <f t="shared" si="1"/>
        <v>0</v>
      </c>
      <c r="U33" s="5"/>
      <c r="V33" s="2">
        <v>51</v>
      </c>
      <c r="W33" s="2">
        <v>51</v>
      </c>
      <c r="AB33" s="2">
        <v>51</v>
      </c>
      <c r="AD33" s="5"/>
    </row>
    <row r="34" spans="1:32" ht="12.75">
      <c r="A34" s="1">
        <v>74</v>
      </c>
      <c r="D34" s="1" t="s">
        <v>83</v>
      </c>
      <c r="F34" s="1" t="s">
        <v>226</v>
      </c>
      <c r="G34" s="1">
        <v>74</v>
      </c>
      <c r="J34" s="1">
        <v>74</v>
      </c>
      <c r="L34" s="2">
        <f t="shared" si="0"/>
        <v>1</v>
      </c>
      <c r="N34" s="1">
        <v>74</v>
      </c>
      <c r="O34" s="1">
        <v>74</v>
      </c>
      <c r="T34" s="2">
        <f t="shared" si="1"/>
        <v>1</v>
      </c>
      <c r="V34" s="1">
        <v>74</v>
      </c>
      <c r="W34" s="1">
        <v>74</v>
      </c>
      <c r="Y34" s="1">
        <v>74</v>
      </c>
      <c r="Z34" s="1">
        <v>74</v>
      </c>
      <c r="AF34" s="1">
        <v>74</v>
      </c>
    </row>
    <row r="35" spans="1:32" ht="12.75">
      <c r="A35" s="1">
        <v>75</v>
      </c>
      <c r="D35" s="1" t="s">
        <v>84</v>
      </c>
      <c r="F35" s="1" t="s">
        <v>226</v>
      </c>
      <c r="G35" s="1">
        <v>75</v>
      </c>
      <c r="J35" s="1">
        <v>75</v>
      </c>
      <c r="L35" s="2">
        <f aca="true" t="shared" si="2" ref="L35:L67">IF(COUNTA(H35:K35)&gt;0,1,0)</f>
        <v>1</v>
      </c>
      <c r="T35" s="2">
        <f aca="true" t="shared" si="3" ref="T35:T67">IF(COUNTA(M35:S35)&gt;0,1,0)</f>
        <v>0</v>
      </c>
      <c r="V35" s="1">
        <v>75</v>
      </c>
      <c r="W35" s="1">
        <v>75</v>
      </c>
      <c r="X35" s="1">
        <v>75</v>
      </c>
      <c r="Y35" s="1">
        <v>75</v>
      </c>
      <c r="Z35" s="1">
        <v>75</v>
      </c>
      <c r="AB35" s="1">
        <v>75</v>
      </c>
      <c r="AD35" s="1">
        <v>75</v>
      </c>
      <c r="AF35" s="1">
        <v>75</v>
      </c>
    </row>
    <row r="36" spans="1:28" ht="12.75">
      <c r="A36" s="1">
        <v>76</v>
      </c>
      <c r="D36" s="1" t="s">
        <v>85</v>
      </c>
      <c r="F36" s="1" t="s">
        <v>226</v>
      </c>
      <c r="G36" s="1">
        <v>76</v>
      </c>
      <c r="J36" s="1">
        <v>76</v>
      </c>
      <c r="L36" s="2">
        <f t="shared" si="2"/>
        <v>1</v>
      </c>
      <c r="T36" s="2">
        <f t="shared" si="3"/>
        <v>0</v>
      </c>
      <c r="V36" s="1">
        <v>76</v>
      </c>
      <c r="W36" s="1">
        <v>76</v>
      </c>
      <c r="Y36" s="1">
        <v>76</v>
      </c>
      <c r="Z36" s="1">
        <v>76</v>
      </c>
      <c r="AB36" s="1">
        <v>76</v>
      </c>
    </row>
    <row r="37" spans="1:32" ht="12.75">
      <c r="A37" s="1">
        <v>77</v>
      </c>
      <c r="D37" s="1" t="s">
        <v>86</v>
      </c>
      <c r="F37" s="1" t="s">
        <v>226</v>
      </c>
      <c r="G37" s="1">
        <v>77</v>
      </c>
      <c r="J37" s="1">
        <v>77</v>
      </c>
      <c r="L37" s="2">
        <f t="shared" si="2"/>
        <v>1</v>
      </c>
      <c r="T37" s="2">
        <f t="shared" si="3"/>
        <v>0</v>
      </c>
      <c r="V37" s="1">
        <v>77</v>
      </c>
      <c r="W37" s="1">
        <v>77</v>
      </c>
      <c r="Y37" s="1">
        <v>77</v>
      </c>
      <c r="Z37" s="1">
        <v>77</v>
      </c>
      <c r="AB37" s="1">
        <v>77</v>
      </c>
      <c r="AF37" s="1">
        <v>77</v>
      </c>
    </row>
    <row r="38" spans="1:28" ht="12.75">
      <c r="A38" s="1">
        <v>78</v>
      </c>
      <c r="D38" s="1" t="s">
        <v>87</v>
      </c>
      <c r="F38" s="1" t="s">
        <v>226</v>
      </c>
      <c r="J38" s="1">
        <v>78</v>
      </c>
      <c r="L38" s="2">
        <f t="shared" si="2"/>
        <v>1</v>
      </c>
      <c r="T38" s="2">
        <f t="shared" si="3"/>
        <v>0</v>
      </c>
      <c r="V38" s="1">
        <v>78</v>
      </c>
      <c r="W38" s="1">
        <v>78</v>
      </c>
      <c r="Z38" s="1">
        <v>78</v>
      </c>
      <c r="AB38" s="1">
        <v>78</v>
      </c>
    </row>
    <row r="39" spans="1:28" ht="12.75">
      <c r="A39" s="1">
        <v>79</v>
      </c>
      <c r="D39" s="1" t="s">
        <v>88</v>
      </c>
      <c r="F39" s="1" t="s">
        <v>226</v>
      </c>
      <c r="G39" s="1">
        <v>79</v>
      </c>
      <c r="J39" s="1">
        <v>79</v>
      </c>
      <c r="L39" s="2">
        <f t="shared" si="2"/>
        <v>1</v>
      </c>
      <c r="T39" s="2">
        <f t="shared" si="3"/>
        <v>0</v>
      </c>
      <c r="V39" s="1">
        <v>79</v>
      </c>
      <c r="W39" s="1">
        <v>79</v>
      </c>
      <c r="Y39" s="1">
        <v>79</v>
      </c>
      <c r="Z39" s="1">
        <v>79</v>
      </c>
      <c r="AB39" s="1">
        <v>79</v>
      </c>
    </row>
    <row r="40" spans="1:32" ht="12.75">
      <c r="A40" s="1">
        <v>80</v>
      </c>
      <c r="D40" s="1" t="s">
        <v>89</v>
      </c>
      <c r="F40" s="1" t="s">
        <v>226</v>
      </c>
      <c r="G40" s="1">
        <v>80</v>
      </c>
      <c r="J40" s="1">
        <v>80</v>
      </c>
      <c r="L40" s="2">
        <f t="shared" si="2"/>
        <v>1</v>
      </c>
      <c r="T40" s="2">
        <f t="shared" si="3"/>
        <v>0</v>
      </c>
      <c r="V40" s="1">
        <v>80</v>
      </c>
      <c r="W40" s="1">
        <v>80</v>
      </c>
      <c r="Y40" s="1">
        <v>80</v>
      </c>
      <c r="Z40" s="1">
        <v>80</v>
      </c>
      <c r="AB40" s="1">
        <v>80</v>
      </c>
      <c r="AC40" s="1">
        <v>80</v>
      </c>
      <c r="AD40" s="1">
        <v>80</v>
      </c>
      <c r="AF40" s="1">
        <v>80</v>
      </c>
    </row>
    <row r="41" spans="1:32" ht="12.75">
      <c r="A41" s="1">
        <v>81</v>
      </c>
      <c r="D41" s="1" t="s">
        <v>90</v>
      </c>
      <c r="F41" s="1" t="s">
        <v>226</v>
      </c>
      <c r="G41" s="1">
        <v>81</v>
      </c>
      <c r="J41" s="1">
        <v>81</v>
      </c>
      <c r="L41" s="2">
        <f t="shared" si="2"/>
        <v>1</v>
      </c>
      <c r="T41" s="2">
        <f t="shared" si="3"/>
        <v>0</v>
      </c>
      <c r="V41" s="1">
        <v>81</v>
      </c>
      <c r="W41" s="1">
        <v>81</v>
      </c>
      <c r="Y41" s="1">
        <v>81</v>
      </c>
      <c r="Z41" s="1">
        <v>81</v>
      </c>
      <c r="AF41" s="1">
        <v>81</v>
      </c>
    </row>
    <row r="42" spans="1:32" ht="12.75">
      <c r="A42" s="1">
        <v>82</v>
      </c>
      <c r="D42" s="1" t="s">
        <v>91</v>
      </c>
      <c r="F42" s="1" t="s">
        <v>226</v>
      </c>
      <c r="G42" s="1">
        <v>82</v>
      </c>
      <c r="J42" s="1">
        <v>82</v>
      </c>
      <c r="L42" s="2">
        <f t="shared" si="2"/>
        <v>1</v>
      </c>
      <c r="O42" s="1">
        <v>82</v>
      </c>
      <c r="T42" s="2">
        <f t="shared" si="3"/>
        <v>1</v>
      </c>
      <c r="AF42" s="1">
        <v>82</v>
      </c>
    </row>
    <row r="43" spans="1:32" ht="12.75">
      <c r="A43" s="1">
        <v>83</v>
      </c>
      <c r="D43" s="1" t="s">
        <v>92</v>
      </c>
      <c r="F43" s="1" t="s">
        <v>226</v>
      </c>
      <c r="G43" s="1">
        <v>83</v>
      </c>
      <c r="J43" s="1">
        <v>83</v>
      </c>
      <c r="L43" s="2">
        <f t="shared" si="2"/>
        <v>1</v>
      </c>
      <c r="T43" s="2">
        <f t="shared" si="3"/>
        <v>0</v>
      </c>
      <c r="V43" s="1">
        <v>83</v>
      </c>
      <c r="X43" s="1">
        <v>83</v>
      </c>
      <c r="Y43" s="1">
        <v>83</v>
      </c>
      <c r="Z43" s="1">
        <v>83</v>
      </c>
      <c r="AD43">
        <v>83</v>
      </c>
      <c r="AE43" s="1">
        <v>83</v>
      </c>
      <c r="AF43" s="1">
        <v>83</v>
      </c>
    </row>
    <row r="44" spans="1:38" ht="12.75">
      <c r="A44" s="1">
        <v>84</v>
      </c>
      <c r="D44" s="1" t="s">
        <v>93</v>
      </c>
      <c r="F44" s="1" t="s">
        <v>226</v>
      </c>
      <c r="G44" s="1">
        <v>84</v>
      </c>
      <c r="J44" s="1">
        <v>84</v>
      </c>
      <c r="L44" s="2">
        <f t="shared" si="2"/>
        <v>1</v>
      </c>
      <c r="P44" s="1">
        <v>84</v>
      </c>
      <c r="S44" s="1">
        <v>84</v>
      </c>
      <c r="T44" s="2">
        <f t="shared" si="3"/>
        <v>1</v>
      </c>
      <c r="V44" s="1">
        <v>84</v>
      </c>
      <c r="W44" s="1">
        <v>84</v>
      </c>
      <c r="Y44" s="1">
        <v>84</v>
      </c>
      <c r="Z44" s="1">
        <v>84</v>
      </c>
      <c r="AF44" s="1">
        <v>84</v>
      </c>
      <c r="AL44" s="1">
        <v>84</v>
      </c>
    </row>
    <row r="45" spans="1:32" ht="12.75">
      <c r="A45" s="1">
        <v>86</v>
      </c>
      <c r="D45" s="1" t="s">
        <v>95</v>
      </c>
      <c r="F45" s="1" t="s">
        <v>226</v>
      </c>
      <c r="G45" s="1">
        <v>86</v>
      </c>
      <c r="J45" s="1">
        <v>86</v>
      </c>
      <c r="L45" s="2">
        <f t="shared" si="2"/>
        <v>1</v>
      </c>
      <c r="M45" s="1">
        <v>86</v>
      </c>
      <c r="O45" s="1">
        <v>86</v>
      </c>
      <c r="S45" s="1">
        <v>86</v>
      </c>
      <c r="T45" s="2">
        <f t="shared" si="3"/>
        <v>1</v>
      </c>
      <c r="V45" s="1">
        <v>86</v>
      </c>
      <c r="W45" s="1">
        <v>86</v>
      </c>
      <c r="AF45" s="1">
        <v>86</v>
      </c>
    </row>
    <row r="46" spans="1:20" ht="12.75">
      <c r="A46" s="1">
        <v>87</v>
      </c>
      <c r="D46" s="1" t="s">
        <v>96</v>
      </c>
      <c r="F46" s="1" t="s">
        <v>226</v>
      </c>
      <c r="G46" s="1">
        <v>87</v>
      </c>
      <c r="L46" s="2">
        <f t="shared" si="2"/>
        <v>0</v>
      </c>
      <c r="N46" s="1">
        <v>87</v>
      </c>
      <c r="O46" s="1">
        <v>87</v>
      </c>
      <c r="T46" s="2">
        <f t="shared" si="3"/>
        <v>1</v>
      </c>
    </row>
    <row r="47" spans="1:32" s="2" customFormat="1" ht="12.75">
      <c r="A47" s="2">
        <v>88</v>
      </c>
      <c r="D47" s="2" t="s">
        <v>16</v>
      </c>
      <c r="F47" s="1" t="s">
        <v>226</v>
      </c>
      <c r="G47" s="1"/>
      <c r="J47" s="2">
        <v>88</v>
      </c>
      <c r="L47" s="2">
        <f t="shared" si="2"/>
        <v>1</v>
      </c>
      <c r="O47" s="2">
        <v>88</v>
      </c>
      <c r="S47" s="2">
        <v>88</v>
      </c>
      <c r="T47" s="2">
        <f t="shared" si="3"/>
        <v>1</v>
      </c>
      <c r="U47" s="5"/>
      <c r="V47" s="2">
        <v>88</v>
      </c>
      <c r="W47" s="2">
        <v>88</v>
      </c>
      <c r="Y47" s="2">
        <v>88</v>
      </c>
      <c r="AD47" s="5"/>
      <c r="AF47" s="2">
        <v>88</v>
      </c>
    </row>
    <row r="48" spans="1:28" ht="12.75">
      <c r="A48" s="1">
        <v>89</v>
      </c>
      <c r="D48" s="1" t="s">
        <v>0</v>
      </c>
      <c r="F48" s="1" t="s">
        <v>226</v>
      </c>
      <c r="G48" s="1">
        <v>89</v>
      </c>
      <c r="J48" s="1">
        <v>89</v>
      </c>
      <c r="L48" s="2">
        <f t="shared" si="2"/>
        <v>1</v>
      </c>
      <c r="N48" s="1">
        <v>89</v>
      </c>
      <c r="T48" s="2">
        <f t="shared" si="3"/>
        <v>1</v>
      </c>
      <c r="V48" s="1">
        <v>89</v>
      </c>
      <c r="X48" s="1">
        <v>89</v>
      </c>
      <c r="Y48" s="1">
        <v>89</v>
      </c>
      <c r="Z48" s="1">
        <v>89</v>
      </c>
      <c r="AB48" s="1">
        <v>89</v>
      </c>
    </row>
    <row r="49" spans="1:32" ht="12.75">
      <c r="A49" s="1">
        <v>92</v>
      </c>
      <c r="D49" s="1" t="s">
        <v>4</v>
      </c>
      <c r="F49" s="1" t="s">
        <v>226</v>
      </c>
      <c r="G49" s="1">
        <v>92</v>
      </c>
      <c r="J49" s="1">
        <v>92</v>
      </c>
      <c r="L49" s="2">
        <f t="shared" si="2"/>
        <v>1</v>
      </c>
      <c r="O49" s="1">
        <v>92</v>
      </c>
      <c r="T49" s="2">
        <f t="shared" si="3"/>
        <v>1</v>
      </c>
      <c r="V49" s="1">
        <v>92</v>
      </c>
      <c r="X49" s="1">
        <v>92</v>
      </c>
      <c r="Y49" s="1">
        <v>92</v>
      </c>
      <c r="AF49" s="1">
        <v>92</v>
      </c>
    </row>
    <row r="50" spans="1:32" ht="12.75">
      <c r="A50" s="1">
        <v>93</v>
      </c>
      <c r="D50" s="1" t="s">
        <v>5</v>
      </c>
      <c r="F50" s="1" t="s">
        <v>226</v>
      </c>
      <c r="J50" s="1">
        <v>93</v>
      </c>
      <c r="L50" s="2">
        <f t="shared" si="2"/>
        <v>1</v>
      </c>
      <c r="O50" s="1">
        <v>93</v>
      </c>
      <c r="T50" s="2">
        <f t="shared" si="3"/>
        <v>1</v>
      </c>
      <c r="AB50" s="1">
        <v>93</v>
      </c>
      <c r="AF50" s="1">
        <v>93</v>
      </c>
    </row>
    <row r="51" spans="1:30" ht="12.75">
      <c r="A51" s="1">
        <v>97</v>
      </c>
      <c r="D51" s="1" t="s">
        <v>461</v>
      </c>
      <c r="F51" s="1" t="s">
        <v>226</v>
      </c>
      <c r="L51" s="2">
        <f t="shared" si="2"/>
        <v>0</v>
      </c>
      <c r="T51" s="2">
        <f t="shared" si="3"/>
        <v>0</v>
      </c>
      <c r="AD51" s="1"/>
    </row>
    <row r="52" spans="1:30" ht="12.75">
      <c r="A52" s="1">
        <v>110</v>
      </c>
      <c r="D52" s="1" t="s">
        <v>489</v>
      </c>
      <c r="G52" s="1">
        <v>110</v>
      </c>
      <c r="L52" s="2"/>
      <c r="T52" s="2"/>
      <c r="AD52" s="1"/>
    </row>
    <row r="53" spans="1:30" ht="12.75">
      <c r="A53" s="1">
        <v>3</v>
      </c>
      <c r="B53" s="1" t="s">
        <v>462</v>
      </c>
      <c r="C53" s="1" t="s">
        <v>106</v>
      </c>
      <c r="D53" s="1" t="s">
        <v>228</v>
      </c>
      <c r="E53" s="1" t="s">
        <v>275</v>
      </c>
      <c r="F53" s="1" t="s">
        <v>398</v>
      </c>
      <c r="L53" s="2">
        <f t="shared" si="2"/>
        <v>0</v>
      </c>
      <c r="O53" s="1">
        <v>3</v>
      </c>
      <c r="P53" s="1">
        <v>3</v>
      </c>
      <c r="R53" s="4"/>
      <c r="S53" s="4"/>
      <c r="T53" s="2">
        <f t="shared" si="3"/>
        <v>1</v>
      </c>
      <c r="AD53" s="1"/>
    </row>
    <row r="54" spans="1:31" ht="12.75">
      <c r="A54" s="1">
        <v>4</v>
      </c>
      <c r="D54" s="1" t="s">
        <v>230</v>
      </c>
      <c r="E54" s="1" t="s">
        <v>274</v>
      </c>
      <c r="F54" s="1" t="s">
        <v>398</v>
      </c>
      <c r="J54" s="4"/>
      <c r="L54" s="2">
        <f t="shared" si="2"/>
        <v>0</v>
      </c>
      <c r="O54" s="1">
        <v>4</v>
      </c>
      <c r="P54" s="1">
        <v>4</v>
      </c>
      <c r="R54" s="4"/>
      <c r="S54" s="4"/>
      <c r="T54" s="2">
        <f t="shared" si="3"/>
        <v>1</v>
      </c>
      <c r="V54" s="1">
        <v>4</v>
      </c>
      <c r="W54" s="1">
        <v>4</v>
      </c>
      <c r="AB54" s="1">
        <v>4</v>
      </c>
      <c r="AC54" s="1">
        <v>4</v>
      </c>
      <c r="AE54" s="1">
        <v>4</v>
      </c>
    </row>
    <row r="55" spans="1:42" ht="12.75">
      <c r="A55" s="1">
        <v>6</v>
      </c>
      <c r="C55" s="1" t="s">
        <v>463</v>
      </c>
      <c r="D55" s="1" t="s">
        <v>112</v>
      </c>
      <c r="E55" s="1" t="s">
        <v>275</v>
      </c>
      <c r="F55" s="1" t="s">
        <v>398</v>
      </c>
      <c r="H55" s="4">
        <v>6</v>
      </c>
      <c r="I55" s="1">
        <v>6</v>
      </c>
      <c r="J55" s="1">
        <v>6</v>
      </c>
      <c r="L55" s="2">
        <f t="shared" si="2"/>
        <v>1</v>
      </c>
      <c r="N55" s="1">
        <v>6</v>
      </c>
      <c r="O55" s="1">
        <v>6</v>
      </c>
      <c r="Q55" s="1">
        <v>6</v>
      </c>
      <c r="R55" s="4">
        <v>6</v>
      </c>
      <c r="S55" s="4">
        <v>6</v>
      </c>
      <c r="T55" s="2">
        <f t="shared" si="3"/>
        <v>1</v>
      </c>
      <c r="V55" s="1">
        <v>6</v>
      </c>
      <c r="W55" s="1">
        <v>6</v>
      </c>
      <c r="X55" s="1">
        <v>6</v>
      </c>
      <c r="Y55" s="1">
        <v>6</v>
      </c>
      <c r="Z55" s="1">
        <v>6</v>
      </c>
      <c r="AA55" s="1">
        <v>6</v>
      </c>
      <c r="AB55" s="1">
        <v>6</v>
      </c>
      <c r="AC55" s="1">
        <v>6</v>
      </c>
      <c r="AH55" s="1">
        <v>6</v>
      </c>
      <c r="AI55" s="1">
        <v>6</v>
      </c>
      <c r="AP55" s="1">
        <v>6</v>
      </c>
    </row>
    <row r="56" spans="1:30" ht="12.75">
      <c r="A56" s="1">
        <v>9</v>
      </c>
      <c r="B56" s="1" t="s">
        <v>464</v>
      </c>
      <c r="C56" s="1" t="s">
        <v>465</v>
      </c>
      <c r="D56" s="1" t="s">
        <v>277</v>
      </c>
      <c r="E56" s="1" t="s">
        <v>275</v>
      </c>
      <c r="F56" s="1" t="s">
        <v>398</v>
      </c>
      <c r="I56" s="4"/>
      <c r="K56" s="4"/>
      <c r="L56" s="2">
        <f t="shared" si="2"/>
        <v>0</v>
      </c>
      <c r="M56" s="1">
        <v>9</v>
      </c>
      <c r="N56" s="1">
        <v>9</v>
      </c>
      <c r="O56" s="1">
        <v>9</v>
      </c>
      <c r="P56" s="1">
        <v>9</v>
      </c>
      <c r="R56" s="4"/>
      <c r="S56" s="4">
        <v>9</v>
      </c>
      <c r="T56" s="2">
        <f t="shared" si="3"/>
        <v>1</v>
      </c>
      <c r="AD56" s="1"/>
    </row>
    <row r="57" spans="1:20" ht="12.75">
      <c r="A57" s="1">
        <v>35</v>
      </c>
      <c r="B57" s="1" t="s">
        <v>466</v>
      </c>
      <c r="C57" s="1" t="s">
        <v>106</v>
      </c>
      <c r="D57" s="1" t="s">
        <v>391</v>
      </c>
      <c r="E57" s="1" t="s">
        <v>175</v>
      </c>
      <c r="F57" s="1" t="s">
        <v>398</v>
      </c>
      <c r="L57" s="2">
        <f t="shared" si="2"/>
        <v>0</v>
      </c>
      <c r="O57" s="1">
        <v>35</v>
      </c>
      <c r="P57" s="1">
        <v>35</v>
      </c>
      <c r="T57" s="2">
        <f t="shared" si="3"/>
        <v>1</v>
      </c>
    </row>
    <row r="58" spans="1:60" ht="12.75">
      <c r="A58" s="1">
        <v>37</v>
      </c>
      <c r="B58" s="1" t="s">
        <v>466</v>
      </c>
      <c r="D58" s="1" t="s">
        <v>393</v>
      </c>
      <c r="E58" s="1" t="s">
        <v>394</v>
      </c>
      <c r="F58" s="1" t="s">
        <v>398</v>
      </c>
      <c r="L58" s="2">
        <f t="shared" si="2"/>
        <v>0</v>
      </c>
      <c r="O58" s="1">
        <v>37</v>
      </c>
      <c r="T58" s="2">
        <f t="shared" si="3"/>
        <v>1</v>
      </c>
      <c r="V58"/>
      <c r="W58"/>
      <c r="X58"/>
      <c r="Y58"/>
      <c r="Z58"/>
      <c r="AA58"/>
      <c r="AB58"/>
      <c r="AC58"/>
      <c r="AD58">
        <v>37</v>
      </c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</row>
    <row r="59" spans="1:47" s="2" customFormat="1" ht="12.75">
      <c r="A59" s="2">
        <v>60</v>
      </c>
      <c r="B59" s="2" t="s">
        <v>460</v>
      </c>
      <c r="D59" s="2" t="s">
        <v>451</v>
      </c>
      <c r="E59" s="2" t="s">
        <v>275</v>
      </c>
      <c r="F59" s="2" t="s">
        <v>398</v>
      </c>
      <c r="J59" s="2">
        <v>60</v>
      </c>
      <c r="L59" s="2">
        <f t="shared" si="2"/>
        <v>1</v>
      </c>
      <c r="O59" s="2">
        <v>60</v>
      </c>
      <c r="S59" s="2">
        <v>60</v>
      </c>
      <c r="T59" s="2">
        <f t="shared" si="3"/>
        <v>1</v>
      </c>
      <c r="U59" s="5"/>
      <c r="V59" s="2">
        <v>60</v>
      </c>
      <c r="W59" s="2">
        <v>60</v>
      </c>
      <c r="X59" s="2">
        <v>60</v>
      </c>
      <c r="Y59" s="2">
        <v>60</v>
      </c>
      <c r="Z59" s="2">
        <v>60</v>
      </c>
      <c r="AA59" s="2">
        <v>60</v>
      </c>
      <c r="AB59" s="2">
        <v>60</v>
      </c>
      <c r="AC59" s="2">
        <v>60</v>
      </c>
      <c r="AD59" s="5"/>
      <c r="AM59" s="2">
        <v>60</v>
      </c>
      <c r="AN59" s="2">
        <v>60</v>
      </c>
      <c r="AQ59" s="2">
        <v>60</v>
      </c>
      <c r="AU59" s="2">
        <v>60</v>
      </c>
    </row>
    <row r="60" spans="1:37" s="2" customFormat="1" ht="12.75">
      <c r="A60" s="2">
        <v>61</v>
      </c>
      <c r="B60" s="2" t="s">
        <v>460</v>
      </c>
      <c r="D60" s="2" t="s">
        <v>452</v>
      </c>
      <c r="E60" s="2" t="s">
        <v>275</v>
      </c>
      <c r="F60" s="2" t="s">
        <v>398</v>
      </c>
      <c r="J60" s="2">
        <v>61</v>
      </c>
      <c r="L60" s="2">
        <f t="shared" si="2"/>
        <v>1</v>
      </c>
      <c r="O60" s="2">
        <v>61</v>
      </c>
      <c r="S60" s="2">
        <v>61</v>
      </c>
      <c r="T60" s="2">
        <f t="shared" si="3"/>
        <v>1</v>
      </c>
      <c r="V60" s="2">
        <v>61</v>
      </c>
      <c r="W60" s="2">
        <v>61</v>
      </c>
      <c r="X60" s="2">
        <v>61</v>
      </c>
      <c r="Y60" s="2">
        <v>61</v>
      </c>
      <c r="Z60" s="2">
        <v>61</v>
      </c>
      <c r="AA60" s="2">
        <v>61</v>
      </c>
      <c r="AB60" s="2">
        <v>61</v>
      </c>
      <c r="AC60" s="2">
        <v>61</v>
      </c>
      <c r="AG60" s="2">
        <v>61</v>
      </c>
      <c r="AK60" s="2">
        <v>61</v>
      </c>
    </row>
    <row r="61" spans="1:35" s="2" customFormat="1" ht="12.75">
      <c r="A61" s="2">
        <v>62</v>
      </c>
      <c r="B61" s="2" t="s">
        <v>460</v>
      </c>
      <c r="C61" s="2" t="s">
        <v>18</v>
      </c>
      <c r="D61" s="2" t="s">
        <v>17</v>
      </c>
      <c r="F61" s="2" t="s">
        <v>398</v>
      </c>
      <c r="J61" s="2">
        <v>62</v>
      </c>
      <c r="L61" s="2">
        <f t="shared" si="2"/>
        <v>1</v>
      </c>
      <c r="M61" s="2">
        <v>62</v>
      </c>
      <c r="N61" s="2">
        <v>62</v>
      </c>
      <c r="O61" s="2">
        <v>62</v>
      </c>
      <c r="T61" s="2">
        <f t="shared" si="3"/>
        <v>1</v>
      </c>
      <c r="AI61" s="2">
        <v>62</v>
      </c>
    </row>
    <row r="62" spans="1:20" s="2" customFormat="1" ht="12.75">
      <c r="A62" s="2">
        <v>63</v>
      </c>
      <c r="B62" s="2" t="s">
        <v>466</v>
      </c>
      <c r="D62" s="2" t="s">
        <v>19</v>
      </c>
      <c r="F62" s="2" t="s">
        <v>398</v>
      </c>
      <c r="L62" s="2">
        <f t="shared" si="2"/>
        <v>0</v>
      </c>
      <c r="O62" s="2">
        <v>63</v>
      </c>
      <c r="T62" s="2">
        <f t="shared" si="3"/>
        <v>1</v>
      </c>
    </row>
    <row r="63" spans="1:35" s="2" customFormat="1" ht="12.75">
      <c r="A63" s="2">
        <v>94</v>
      </c>
      <c r="D63" s="2" t="s">
        <v>20</v>
      </c>
      <c r="F63" s="2" t="s">
        <v>398</v>
      </c>
      <c r="G63" s="2">
        <v>94</v>
      </c>
      <c r="J63" s="2">
        <v>94</v>
      </c>
      <c r="L63" s="2">
        <f t="shared" si="2"/>
        <v>1</v>
      </c>
      <c r="M63" s="2">
        <v>94</v>
      </c>
      <c r="Q63" s="2">
        <v>94</v>
      </c>
      <c r="S63" s="2">
        <v>94</v>
      </c>
      <c r="T63" s="2">
        <f t="shared" si="3"/>
        <v>1</v>
      </c>
      <c r="V63" s="2">
        <v>94</v>
      </c>
      <c r="W63" s="2">
        <v>94</v>
      </c>
      <c r="X63" s="2">
        <v>94</v>
      </c>
      <c r="Y63" s="2">
        <v>94</v>
      </c>
      <c r="Z63" s="2">
        <v>94</v>
      </c>
      <c r="AA63" s="2">
        <v>94</v>
      </c>
      <c r="AB63" s="2">
        <v>94</v>
      </c>
      <c r="AC63" s="2">
        <v>94</v>
      </c>
      <c r="AD63" s="2">
        <v>94</v>
      </c>
      <c r="AI63" s="2">
        <v>94</v>
      </c>
    </row>
    <row r="64" spans="1:57" s="6" customFormat="1" ht="12.75">
      <c r="A64" s="1">
        <v>2</v>
      </c>
      <c r="B64" s="1"/>
      <c r="C64" s="1" t="s">
        <v>107</v>
      </c>
      <c r="D64" s="1" t="s">
        <v>296</v>
      </c>
      <c r="E64" s="1" t="s">
        <v>275</v>
      </c>
      <c r="F64" s="1" t="s">
        <v>457</v>
      </c>
      <c r="G64" s="1"/>
      <c r="H64" s="1"/>
      <c r="I64" s="1"/>
      <c r="L64" s="2">
        <f t="shared" si="2"/>
        <v>0</v>
      </c>
      <c r="M64" s="1"/>
      <c r="N64" s="1"/>
      <c r="O64" s="1">
        <v>2</v>
      </c>
      <c r="P64" s="1">
        <v>2</v>
      </c>
      <c r="Q64" s="1"/>
      <c r="R64" s="4"/>
      <c r="S64" s="4"/>
      <c r="T64" s="2">
        <f t="shared" si="3"/>
        <v>1</v>
      </c>
      <c r="V64" s="1"/>
      <c r="W64" s="1"/>
      <c r="X64" s="1"/>
      <c r="Y64" s="1"/>
      <c r="Z64" s="1"/>
      <c r="AA64" s="1"/>
      <c r="AB64" s="1"/>
      <c r="AC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20" ht="12.75">
      <c r="A65" s="1">
        <v>10</v>
      </c>
      <c r="C65" s="1" t="s">
        <v>105</v>
      </c>
      <c r="D65" s="1" t="s">
        <v>236</v>
      </c>
      <c r="E65" s="1" t="s">
        <v>275</v>
      </c>
      <c r="F65" s="1" t="s">
        <v>457</v>
      </c>
      <c r="H65" s="4"/>
      <c r="I65" s="4"/>
      <c r="L65" s="2">
        <f t="shared" si="2"/>
        <v>0</v>
      </c>
      <c r="M65" s="1">
        <v>10</v>
      </c>
      <c r="O65" s="1">
        <v>10</v>
      </c>
      <c r="P65" s="1">
        <v>10</v>
      </c>
      <c r="R65" s="4"/>
      <c r="S65" s="4"/>
      <c r="T65" s="2">
        <f t="shared" si="3"/>
        <v>1</v>
      </c>
    </row>
    <row r="66" spans="1:30" ht="12.75">
      <c r="A66" s="1">
        <v>11</v>
      </c>
      <c r="C66" s="1" t="s">
        <v>108</v>
      </c>
      <c r="D66" s="1" t="s">
        <v>368</v>
      </c>
      <c r="E66" s="1" t="s">
        <v>275</v>
      </c>
      <c r="F66" s="1" t="s">
        <v>457</v>
      </c>
      <c r="H66" s="4"/>
      <c r="L66" s="2">
        <f t="shared" si="2"/>
        <v>0</v>
      </c>
      <c r="M66" s="1">
        <v>11</v>
      </c>
      <c r="N66" s="1">
        <v>11</v>
      </c>
      <c r="O66" s="1">
        <v>11</v>
      </c>
      <c r="P66" s="1">
        <v>11</v>
      </c>
      <c r="R66" s="4">
        <v>11</v>
      </c>
      <c r="S66" s="1">
        <v>11</v>
      </c>
      <c r="T66" s="2">
        <f t="shared" si="3"/>
        <v>1</v>
      </c>
      <c r="AD66" s="1"/>
    </row>
    <row r="67" spans="1:28" ht="12.75">
      <c r="A67" s="1">
        <v>13</v>
      </c>
      <c r="B67" s="1" t="s">
        <v>460</v>
      </c>
      <c r="D67" s="1" t="s">
        <v>239</v>
      </c>
      <c r="E67" s="1" t="s">
        <v>174</v>
      </c>
      <c r="F67" s="1" t="s">
        <v>457</v>
      </c>
      <c r="I67" s="4"/>
      <c r="J67" s="1">
        <v>13</v>
      </c>
      <c r="K67" s="1">
        <v>13</v>
      </c>
      <c r="L67" s="2">
        <f t="shared" si="2"/>
        <v>1</v>
      </c>
      <c r="R67" s="4"/>
      <c r="S67" s="1">
        <v>13</v>
      </c>
      <c r="T67" s="2">
        <f t="shared" si="3"/>
        <v>1</v>
      </c>
      <c r="Z67" s="1">
        <v>13</v>
      </c>
      <c r="AB67" s="1">
        <v>13</v>
      </c>
    </row>
    <row r="68" spans="1:31" ht="12.75">
      <c r="A68" s="1">
        <v>14</v>
      </c>
      <c r="B68" s="1" t="s">
        <v>460</v>
      </c>
      <c r="D68" s="1" t="s">
        <v>140</v>
      </c>
      <c r="E68" s="1" t="s">
        <v>174</v>
      </c>
      <c r="F68" s="1" t="s">
        <v>457</v>
      </c>
      <c r="I68" s="4"/>
      <c r="J68" s="1">
        <v>14</v>
      </c>
      <c r="K68" s="1">
        <v>14</v>
      </c>
      <c r="L68" s="2">
        <f aca="true" t="shared" si="4" ref="L68:L99">IF(COUNTA(H68:K68)&gt;0,1,0)</f>
        <v>1</v>
      </c>
      <c r="O68" s="1">
        <v>14</v>
      </c>
      <c r="P68" s="1">
        <v>14</v>
      </c>
      <c r="R68" s="4"/>
      <c r="S68" s="4"/>
      <c r="T68" s="2">
        <f aca="true" t="shared" si="5" ref="T68:T99">IF(COUNTA(M68:S68)&gt;0,1,0)</f>
        <v>1</v>
      </c>
      <c r="AC68" s="1">
        <v>14</v>
      </c>
      <c r="AD68" s="1"/>
      <c r="AE68" s="1">
        <v>14</v>
      </c>
    </row>
    <row r="69" spans="1:20" ht="12.75">
      <c r="A69" s="1">
        <v>16</v>
      </c>
      <c r="C69" s="1" t="s">
        <v>142</v>
      </c>
      <c r="D69" s="1" t="s">
        <v>241</v>
      </c>
      <c r="E69" s="1" t="s">
        <v>275</v>
      </c>
      <c r="F69" s="1" t="s">
        <v>457</v>
      </c>
      <c r="H69" s="4"/>
      <c r="I69" s="4"/>
      <c r="J69" s="4"/>
      <c r="K69" s="4"/>
      <c r="L69" s="2">
        <f t="shared" si="4"/>
        <v>0</v>
      </c>
      <c r="R69" s="4"/>
      <c r="S69" s="4"/>
      <c r="T69" s="2">
        <f t="shared" si="5"/>
        <v>0</v>
      </c>
    </row>
    <row r="70" spans="1:57" s="6" customFormat="1" ht="12.75">
      <c r="A70" s="1">
        <v>17</v>
      </c>
      <c r="B70" s="1"/>
      <c r="C70" s="1" t="s">
        <v>142</v>
      </c>
      <c r="D70" s="1" t="s">
        <v>242</v>
      </c>
      <c r="E70" s="1" t="s">
        <v>275</v>
      </c>
      <c r="F70" s="1" t="s">
        <v>457</v>
      </c>
      <c r="G70" s="1"/>
      <c r="H70" s="4"/>
      <c r="I70" s="4"/>
      <c r="J70" s="4"/>
      <c r="K70" s="4"/>
      <c r="L70" s="2">
        <f t="shared" si="4"/>
        <v>0</v>
      </c>
      <c r="M70" s="1">
        <v>17</v>
      </c>
      <c r="N70" s="1">
        <v>17</v>
      </c>
      <c r="O70" s="1">
        <v>17</v>
      </c>
      <c r="P70" s="1"/>
      <c r="Q70" s="1"/>
      <c r="R70" s="4">
        <v>17</v>
      </c>
      <c r="S70" s="1">
        <v>17</v>
      </c>
      <c r="T70" s="2">
        <f t="shared" si="5"/>
        <v>1</v>
      </c>
      <c r="V70" s="1"/>
      <c r="W70" s="1"/>
      <c r="X70" s="1"/>
      <c r="Y70" s="1"/>
      <c r="Z70" s="1"/>
      <c r="AA70" s="1"/>
      <c r="AB70" s="1">
        <v>17</v>
      </c>
      <c r="AC70" s="1">
        <v>17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2" ht="12.75">
      <c r="A71" s="1">
        <v>18</v>
      </c>
      <c r="C71" s="1" t="s">
        <v>371</v>
      </c>
      <c r="D71" s="1" t="s">
        <v>243</v>
      </c>
      <c r="E71" s="1" t="s">
        <v>275</v>
      </c>
      <c r="F71" s="1" t="s">
        <v>159</v>
      </c>
      <c r="H71" s="4"/>
      <c r="I71" s="4"/>
      <c r="J71" s="1">
        <v>18</v>
      </c>
      <c r="K71" s="4"/>
      <c r="L71" s="2">
        <f t="shared" si="4"/>
        <v>1</v>
      </c>
      <c r="M71" s="1">
        <v>18</v>
      </c>
      <c r="N71" s="1">
        <v>18</v>
      </c>
      <c r="O71" s="1">
        <v>18</v>
      </c>
      <c r="Q71" s="1">
        <v>18</v>
      </c>
      <c r="R71" s="4">
        <v>18</v>
      </c>
      <c r="S71" s="4">
        <v>18</v>
      </c>
      <c r="T71" s="2">
        <f t="shared" si="5"/>
        <v>1</v>
      </c>
      <c r="V71" s="1">
        <v>18</v>
      </c>
      <c r="W71" s="1">
        <v>18</v>
      </c>
      <c r="X71" s="1">
        <v>18</v>
      </c>
      <c r="Y71" s="1">
        <v>18</v>
      </c>
      <c r="Z71" s="1">
        <v>18</v>
      </c>
      <c r="AB71" s="1">
        <v>18</v>
      </c>
      <c r="AC71" s="1">
        <v>18</v>
      </c>
      <c r="AW71" s="1">
        <v>18</v>
      </c>
      <c r="AY71" s="1">
        <v>18</v>
      </c>
      <c r="AZ71" s="1">
        <v>18</v>
      </c>
    </row>
    <row r="72" spans="1:20" ht="12.75">
      <c r="A72" s="1">
        <v>21</v>
      </c>
      <c r="B72" s="1" t="s">
        <v>460</v>
      </c>
      <c r="C72" s="1" t="s">
        <v>246</v>
      </c>
      <c r="D72" s="1" t="s">
        <v>346</v>
      </c>
      <c r="E72" s="1" t="s">
        <v>275</v>
      </c>
      <c r="F72" s="1" t="s">
        <v>457</v>
      </c>
      <c r="I72" s="4"/>
      <c r="K72" s="4"/>
      <c r="L72" s="2">
        <f t="shared" si="4"/>
        <v>0</v>
      </c>
      <c r="R72" s="4"/>
      <c r="S72" s="4"/>
      <c r="T72" s="2">
        <f t="shared" si="5"/>
        <v>0</v>
      </c>
    </row>
    <row r="73" spans="1:20" ht="12.75">
      <c r="A73" s="1">
        <v>33</v>
      </c>
      <c r="B73" s="1" t="s">
        <v>466</v>
      </c>
      <c r="C73" s="1" t="s">
        <v>369</v>
      </c>
      <c r="D73" s="1" t="s">
        <v>389</v>
      </c>
      <c r="E73" s="1" t="s">
        <v>175</v>
      </c>
      <c r="F73" s="1" t="s">
        <v>457</v>
      </c>
      <c r="L73" s="2">
        <f t="shared" si="4"/>
        <v>0</v>
      </c>
      <c r="O73" s="1">
        <v>33</v>
      </c>
      <c r="P73" s="1">
        <v>33</v>
      </c>
      <c r="T73" s="2">
        <f t="shared" si="5"/>
        <v>1</v>
      </c>
    </row>
    <row r="74" spans="1:20" ht="12.75">
      <c r="A74" s="1">
        <v>34</v>
      </c>
      <c r="B74" s="1" t="s">
        <v>466</v>
      </c>
      <c r="D74" s="1" t="s">
        <v>390</v>
      </c>
      <c r="E74" s="1" t="s">
        <v>275</v>
      </c>
      <c r="F74" s="1" t="s">
        <v>457</v>
      </c>
      <c r="L74" s="2">
        <f t="shared" si="4"/>
        <v>0</v>
      </c>
      <c r="M74" s="1">
        <v>34</v>
      </c>
      <c r="O74" s="1">
        <v>34</v>
      </c>
      <c r="P74" s="1">
        <v>34</v>
      </c>
      <c r="S74" s="1">
        <v>34</v>
      </c>
      <c r="T74" s="2">
        <f t="shared" si="5"/>
        <v>1</v>
      </c>
    </row>
    <row r="75" spans="1:30" s="2" customFormat="1" ht="12.75">
      <c r="A75" s="2">
        <v>45</v>
      </c>
      <c r="B75" s="2" t="s">
        <v>460</v>
      </c>
      <c r="C75" s="2" t="s">
        <v>108</v>
      </c>
      <c r="D75" s="2" t="s">
        <v>231</v>
      </c>
      <c r="E75" s="2" t="s">
        <v>335</v>
      </c>
      <c r="F75" s="2" t="s">
        <v>457</v>
      </c>
      <c r="H75" s="3"/>
      <c r="L75" s="2">
        <f t="shared" si="4"/>
        <v>0</v>
      </c>
      <c r="M75" s="2">
        <v>45</v>
      </c>
      <c r="N75" s="2">
        <v>45</v>
      </c>
      <c r="O75" s="2">
        <v>45</v>
      </c>
      <c r="Q75" s="2">
        <v>45</v>
      </c>
      <c r="R75" s="2">
        <v>45</v>
      </c>
      <c r="S75" s="2">
        <v>45</v>
      </c>
      <c r="T75" s="2">
        <f t="shared" si="5"/>
        <v>1</v>
      </c>
      <c r="U75" s="5"/>
      <c r="AD75" s="5"/>
    </row>
    <row r="76" spans="1:20" s="6" customFormat="1" ht="12.75">
      <c r="A76" s="6">
        <v>46</v>
      </c>
      <c r="D76" s="6" t="s">
        <v>337</v>
      </c>
      <c r="E76" s="6" t="s">
        <v>275</v>
      </c>
      <c r="F76" s="1" t="s">
        <v>457</v>
      </c>
      <c r="G76" s="1"/>
      <c r="J76" s="1"/>
      <c r="K76" s="1"/>
      <c r="L76" s="2">
        <f t="shared" si="4"/>
        <v>0</v>
      </c>
      <c r="M76" s="1"/>
      <c r="N76" s="1"/>
      <c r="O76" s="1"/>
      <c r="P76" s="1"/>
      <c r="Q76" s="1"/>
      <c r="R76" s="6">
        <v>46</v>
      </c>
      <c r="T76" s="2">
        <f t="shared" si="5"/>
        <v>1</v>
      </c>
    </row>
    <row r="77" spans="1:57" ht="12.75">
      <c r="A77" s="6">
        <v>47</v>
      </c>
      <c r="B77" s="6"/>
      <c r="C77" s="6"/>
      <c r="D77" s="6" t="s">
        <v>338</v>
      </c>
      <c r="E77" s="6" t="s">
        <v>275</v>
      </c>
      <c r="F77" s="1" t="s">
        <v>457</v>
      </c>
      <c r="H77" s="6"/>
      <c r="I77" s="6"/>
      <c r="L77" s="2">
        <f t="shared" si="4"/>
        <v>0</v>
      </c>
      <c r="R77" s="6"/>
      <c r="S77" s="6"/>
      <c r="T77" s="2">
        <f t="shared" si="5"/>
        <v>0</v>
      </c>
      <c r="V77" s="6"/>
      <c r="W77" s="6"/>
      <c r="X77" s="6"/>
      <c r="Y77" s="6"/>
      <c r="Z77" s="6"/>
      <c r="AA77" s="6"/>
      <c r="AB77" s="6"/>
      <c r="AC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</row>
    <row r="78" spans="1:20" ht="12.75">
      <c r="A78" s="1">
        <v>59</v>
      </c>
      <c r="D78" s="1" t="s">
        <v>449</v>
      </c>
      <c r="E78" s="1" t="s">
        <v>275</v>
      </c>
      <c r="F78" s="1" t="s">
        <v>457</v>
      </c>
      <c r="H78" s="4"/>
      <c r="L78" s="2">
        <f t="shared" si="4"/>
        <v>0</v>
      </c>
      <c r="M78" s="1">
        <v>59</v>
      </c>
      <c r="N78" s="1">
        <v>59</v>
      </c>
      <c r="O78" s="1">
        <v>59</v>
      </c>
      <c r="P78" s="1">
        <v>59</v>
      </c>
      <c r="Q78" s="1">
        <v>59</v>
      </c>
      <c r="R78" s="1">
        <v>59</v>
      </c>
      <c r="S78" s="1">
        <v>59</v>
      </c>
      <c r="T78" s="2">
        <f t="shared" si="5"/>
        <v>1</v>
      </c>
    </row>
    <row r="79" spans="1:30" ht="12.75">
      <c r="A79" s="1">
        <v>98</v>
      </c>
      <c r="D79" s="1" t="s">
        <v>467</v>
      </c>
      <c r="F79" s="1" t="s">
        <v>457</v>
      </c>
      <c r="L79" s="2">
        <f t="shared" si="4"/>
        <v>0</v>
      </c>
      <c r="T79" s="2">
        <f t="shared" si="5"/>
        <v>0</v>
      </c>
      <c r="AD79" s="1"/>
    </row>
    <row r="80" spans="1:30" ht="12.75">
      <c r="A80" s="1">
        <v>99</v>
      </c>
      <c r="D80" s="1" t="s">
        <v>468</v>
      </c>
      <c r="F80" s="1" t="s">
        <v>457</v>
      </c>
      <c r="L80" s="2">
        <f t="shared" si="4"/>
        <v>0</v>
      </c>
      <c r="T80" s="2">
        <f t="shared" si="5"/>
        <v>0</v>
      </c>
      <c r="AD80" s="1"/>
    </row>
    <row r="81" spans="1:30" ht="12.75">
      <c r="A81" s="1">
        <v>103</v>
      </c>
      <c r="D81" s="1" t="s">
        <v>469</v>
      </c>
      <c r="F81" s="1" t="s">
        <v>457</v>
      </c>
      <c r="L81" s="2">
        <f t="shared" si="4"/>
        <v>0</v>
      </c>
      <c r="T81" s="2">
        <f t="shared" si="5"/>
        <v>0</v>
      </c>
      <c r="AD81" s="1"/>
    </row>
    <row r="82" spans="1:30" ht="12.75">
      <c r="A82" s="1">
        <v>105</v>
      </c>
      <c r="D82" s="1" t="s">
        <v>470</v>
      </c>
      <c r="F82" s="1" t="s">
        <v>457</v>
      </c>
      <c r="L82" s="2">
        <f t="shared" si="4"/>
        <v>0</v>
      </c>
      <c r="T82" s="2">
        <f t="shared" si="5"/>
        <v>0</v>
      </c>
      <c r="AD82" s="1"/>
    </row>
    <row r="83" spans="1:30" ht="12.75">
      <c r="A83" s="1">
        <v>106</v>
      </c>
      <c r="D83" s="1" t="s">
        <v>471</v>
      </c>
      <c r="F83" s="1" t="s">
        <v>457</v>
      </c>
      <c r="L83" s="2">
        <f t="shared" si="4"/>
        <v>0</v>
      </c>
      <c r="T83" s="2">
        <f t="shared" si="5"/>
        <v>0</v>
      </c>
      <c r="AD83" s="1"/>
    </row>
    <row r="84" spans="1:30" ht="12.75">
      <c r="A84" s="1">
        <v>107</v>
      </c>
      <c r="D84" s="1" t="s">
        <v>472</v>
      </c>
      <c r="F84" s="1" t="s">
        <v>159</v>
      </c>
      <c r="L84" s="2">
        <f t="shared" si="4"/>
        <v>0</v>
      </c>
      <c r="T84" s="2">
        <f t="shared" si="5"/>
        <v>0</v>
      </c>
      <c r="AD84" s="1"/>
    </row>
    <row r="85" spans="1:57" s="6" customFormat="1" ht="12.75">
      <c r="A85" s="1">
        <v>7</v>
      </c>
      <c r="B85" s="1"/>
      <c r="C85" s="7" t="s">
        <v>370</v>
      </c>
      <c r="D85" s="1" t="s">
        <v>234</v>
      </c>
      <c r="E85" s="1" t="s">
        <v>275</v>
      </c>
      <c r="F85" s="1" t="s">
        <v>276</v>
      </c>
      <c r="G85" s="1"/>
      <c r="H85" s="1"/>
      <c r="I85" s="4"/>
      <c r="J85" s="1"/>
      <c r="K85" s="1"/>
      <c r="L85" s="2">
        <f t="shared" si="4"/>
        <v>0</v>
      </c>
      <c r="M85" s="1">
        <v>7</v>
      </c>
      <c r="N85" s="1">
        <v>7</v>
      </c>
      <c r="O85" s="1">
        <v>7</v>
      </c>
      <c r="P85" s="1">
        <v>7</v>
      </c>
      <c r="Q85" s="1"/>
      <c r="R85" s="4"/>
      <c r="S85" s="1">
        <v>7</v>
      </c>
      <c r="T85" s="2">
        <f t="shared" si="5"/>
        <v>1</v>
      </c>
      <c r="V85" s="1"/>
      <c r="W85" s="1"/>
      <c r="X85" s="1"/>
      <c r="Y85" s="1"/>
      <c r="Z85" s="1"/>
      <c r="AA85" s="1"/>
      <c r="AB85" s="1"/>
      <c r="AC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s="6" customFormat="1" ht="12.75">
      <c r="A86" s="1">
        <v>8</v>
      </c>
      <c r="B86" s="1" t="s">
        <v>460</v>
      </c>
      <c r="C86" s="1"/>
      <c r="D86" s="1" t="s">
        <v>235</v>
      </c>
      <c r="E86" s="1" t="s">
        <v>274</v>
      </c>
      <c r="F86" s="1" t="s">
        <v>276</v>
      </c>
      <c r="G86" s="1"/>
      <c r="H86" s="1"/>
      <c r="I86" s="4"/>
      <c r="J86" s="1">
        <v>8</v>
      </c>
      <c r="K86" s="1">
        <v>8</v>
      </c>
      <c r="L86" s="2">
        <f t="shared" si="4"/>
        <v>1</v>
      </c>
      <c r="M86" s="1"/>
      <c r="N86" s="1"/>
      <c r="O86" s="1">
        <v>8</v>
      </c>
      <c r="P86" s="1">
        <v>8</v>
      </c>
      <c r="Q86" s="1"/>
      <c r="R86" s="4"/>
      <c r="S86" s="4"/>
      <c r="T86" s="2">
        <f t="shared" si="5"/>
        <v>1</v>
      </c>
      <c r="V86" s="1">
        <v>8</v>
      </c>
      <c r="W86" s="1">
        <v>8</v>
      </c>
      <c r="X86" s="1"/>
      <c r="Y86" s="1">
        <v>8</v>
      </c>
      <c r="Z86" s="1">
        <v>8</v>
      </c>
      <c r="AA86" s="1"/>
      <c r="AB86" s="1">
        <v>8</v>
      </c>
      <c r="AC86" s="1">
        <v>8</v>
      </c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s="6" customFormat="1" ht="12.75">
      <c r="A87" s="1">
        <v>12</v>
      </c>
      <c r="B87" s="1" t="s">
        <v>460</v>
      </c>
      <c r="C87" s="1" t="s">
        <v>473</v>
      </c>
      <c r="D87" s="1" t="s">
        <v>238</v>
      </c>
      <c r="E87" s="1" t="s">
        <v>275</v>
      </c>
      <c r="F87" s="1" t="s">
        <v>276</v>
      </c>
      <c r="G87" s="1"/>
      <c r="H87" s="1"/>
      <c r="I87" s="4"/>
      <c r="J87" s="4"/>
      <c r="K87" s="1"/>
      <c r="L87" s="2">
        <f t="shared" si="4"/>
        <v>0</v>
      </c>
      <c r="M87" s="1"/>
      <c r="N87" s="1"/>
      <c r="O87" s="1">
        <v>12</v>
      </c>
      <c r="P87" s="1">
        <v>12</v>
      </c>
      <c r="Q87" s="1"/>
      <c r="R87" s="4"/>
      <c r="S87" s="4"/>
      <c r="T87" s="2">
        <f t="shared" si="5"/>
        <v>1</v>
      </c>
      <c r="V87" s="1"/>
      <c r="W87" s="1"/>
      <c r="X87" s="1"/>
      <c r="Y87" s="1"/>
      <c r="Z87" s="1">
        <v>12</v>
      </c>
      <c r="AA87" s="1"/>
      <c r="AB87" s="1"/>
      <c r="AC87" s="1">
        <v>12</v>
      </c>
      <c r="AE87" s="1"/>
      <c r="AF87" s="1"/>
      <c r="AG87" s="1"/>
      <c r="AH87" s="1"/>
      <c r="AI87" s="1"/>
      <c r="AJ87" s="1"/>
      <c r="AK87" s="1"/>
      <c r="AL87" s="1">
        <v>12</v>
      </c>
      <c r="AM87" s="1"/>
      <c r="AN87" s="1"/>
      <c r="AP87" s="1"/>
      <c r="AQ87" s="1"/>
      <c r="AR87" s="1">
        <v>12</v>
      </c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40" ht="12.75">
      <c r="A88" s="1">
        <v>22</v>
      </c>
      <c r="D88" s="1" t="s">
        <v>347</v>
      </c>
      <c r="E88" s="1" t="s">
        <v>274</v>
      </c>
      <c r="F88" s="1" t="s">
        <v>276</v>
      </c>
      <c r="I88" s="4"/>
      <c r="J88" s="1">
        <v>22</v>
      </c>
      <c r="K88" s="1">
        <v>22</v>
      </c>
      <c r="L88" s="2">
        <f t="shared" si="4"/>
        <v>1</v>
      </c>
      <c r="R88" s="4"/>
      <c r="S88" s="4"/>
      <c r="T88" s="2">
        <f t="shared" si="5"/>
        <v>0</v>
      </c>
      <c r="V88" s="1">
        <v>22</v>
      </c>
      <c r="W88" s="1">
        <v>22</v>
      </c>
      <c r="Z88" s="1">
        <v>22</v>
      </c>
      <c r="AB88" s="1">
        <v>22</v>
      </c>
      <c r="AM88" s="1">
        <v>22</v>
      </c>
      <c r="AN88" s="1">
        <v>22</v>
      </c>
    </row>
    <row r="89" spans="1:57" s="6" customFormat="1" ht="12.75">
      <c r="A89" s="1">
        <v>26</v>
      </c>
      <c r="B89" s="1"/>
      <c r="C89" s="1" t="s">
        <v>372</v>
      </c>
      <c r="D89" s="1" t="s">
        <v>350</v>
      </c>
      <c r="E89" s="1" t="s">
        <v>275</v>
      </c>
      <c r="F89" s="1" t="s">
        <v>276</v>
      </c>
      <c r="G89" s="1">
        <v>26</v>
      </c>
      <c r="H89" s="1"/>
      <c r="I89" s="4"/>
      <c r="J89" s="1">
        <v>26</v>
      </c>
      <c r="K89" s="4"/>
      <c r="L89" s="2">
        <f t="shared" si="4"/>
        <v>1</v>
      </c>
      <c r="M89" s="1">
        <v>26</v>
      </c>
      <c r="N89" s="1">
        <v>26</v>
      </c>
      <c r="O89" s="1">
        <v>26</v>
      </c>
      <c r="P89" s="1">
        <v>26</v>
      </c>
      <c r="Q89" s="1">
        <v>26</v>
      </c>
      <c r="R89" s="1">
        <v>26</v>
      </c>
      <c r="S89" s="1">
        <v>26</v>
      </c>
      <c r="T89" s="2">
        <f t="shared" si="5"/>
        <v>1</v>
      </c>
      <c r="V89" s="1">
        <v>26</v>
      </c>
      <c r="W89" s="1">
        <v>26</v>
      </c>
      <c r="X89" s="1"/>
      <c r="Y89" s="1">
        <v>26</v>
      </c>
      <c r="Z89" s="1">
        <v>26</v>
      </c>
      <c r="AA89" s="1"/>
      <c r="AB89" s="1">
        <v>26</v>
      </c>
      <c r="AC89" s="1">
        <v>26</v>
      </c>
      <c r="AD89" s="6">
        <v>26</v>
      </c>
      <c r="AE89" s="1">
        <v>26</v>
      </c>
      <c r="AF89" s="1"/>
      <c r="AG89" s="1">
        <v>26</v>
      </c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>
        <v>26</v>
      </c>
      <c r="AU89" s="1"/>
      <c r="AV89" s="1"/>
      <c r="AW89" s="1"/>
      <c r="AX89" s="1"/>
      <c r="AY89" s="1"/>
      <c r="AZ89" s="1"/>
      <c r="BA89" s="1">
        <v>26</v>
      </c>
      <c r="BB89" s="1"/>
      <c r="BC89" s="1"/>
      <c r="BD89" s="1"/>
      <c r="BE89" s="1"/>
    </row>
    <row r="90" spans="1:42" ht="12.75">
      <c r="A90" s="1">
        <v>27</v>
      </c>
      <c r="C90" s="1" t="s">
        <v>373</v>
      </c>
      <c r="D90" s="1" t="s">
        <v>353</v>
      </c>
      <c r="E90" s="1" t="s">
        <v>275</v>
      </c>
      <c r="F90" s="1" t="s">
        <v>276</v>
      </c>
      <c r="I90" s="4"/>
      <c r="J90" s="1">
        <v>27</v>
      </c>
      <c r="K90" s="4"/>
      <c r="L90" s="2">
        <f t="shared" si="4"/>
        <v>1</v>
      </c>
      <c r="R90" s="4">
        <v>27</v>
      </c>
      <c r="S90" s="4"/>
      <c r="T90" s="2">
        <f t="shared" si="5"/>
        <v>1</v>
      </c>
      <c r="V90" s="1">
        <v>27</v>
      </c>
      <c r="W90" s="1">
        <v>27</v>
      </c>
      <c r="X90" s="1">
        <v>27</v>
      </c>
      <c r="Y90" s="1">
        <v>27</v>
      </c>
      <c r="Z90" s="1">
        <v>27</v>
      </c>
      <c r="AB90" s="1">
        <v>27</v>
      </c>
      <c r="AC90" s="1">
        <v>27</v>
      </c>
      <c r="AH90" s="1">
        <v>27</v>
      </c>
      <c r="AM90" s="1">
        <v>27</v>
      </c>
      <c r="AN90" s="1">
        <v>27</v>
      </c>
      <c r="AP90" s="1">
        <v>27</v>
      </c>
    </row>
    <row r="91" spans="1:29" ht="12.75">
      <c r="A91" s="1">
        <v>28</v>
      </c>
      <c r="D91" s="1" t="s">
        <v>267</v>
      </c>
      <c r="E91" s="1" t="s">
        <v>275</v>
      </c>
      <c r="F91" s="1" t="s">
        <v>276</v>
      </c>
      <c r="I91" s="4"/>
      <c r="J91" s="1">
        <v>28</v>
      </c>
      <c r="K91" s="1">
        <v>28</v>
      </c>
      <c r="L91" s="2">
        <f t="shared" si="4"/>
        <v>1</v>
      </c>
      <c r="R91" s="4"/>
      <c r="S91" s="4"/>
      <c r="T91" s="2">
        <f t="shared" si="5"/>
        <v>0</v>
      </c>
      <c r="V91" s="1">
        <v>28</v>
      </c>
      <c r="W91" s="1">
        <v>28</v>
      </c>
      <c r="Z91" s="1">
        <v>28</v>
      </c>
      <c r="AC91" s="1">
        <v>28</v>
      </c>
    </row>
    <row r="92" spans="1:20" ht="12.75">
      <c r="A92" s="1">
        <v>36</v>
      </c>
      <c r="C92" s="1" t="s">
        <v>142</v>
      </c>
      <c r="D92" s="1" t="s">
        <v>392</v>
      </c>
      <c r="E92" s="1" t="s">
        <v>274</v>
      </c>
      <c r="F92" s="1" t="s">
        <v>276</v>
      </c>
      <c r="L92" s="2">
        <f t="shared" si="4"/>
        <v>0</v>
      </c>
      <c r="M92" s="1">
        <v>36</v>
      </c>
      <c r="O92" s="1">
        <v>36</v>
      </c>
      <c r="P92" s="1">
        <v>36</v>
      </c>
      <c r="T92" s="2">
        <f t="shared" si="5"/>
        <v>1</v>
      </c>
    </row>
    <row r="93" spans="1:20" s="2" customFormat="1" ht="12.75">
      <c r="A93" s="2">
        <v>38</v>
      </c>
      <c r="B93" s="2" t="s">
        <v>460</v>
      </c>
      <c r="C93" s="2" t="s">
        <v>148</v>
      </c>
      <c r="D93" s="2" t="s">
        <v>396</v>
      </c>
      <c r="E93" s="2" t="s">
        <v>175</v>
      </c>
      <c r="F93" s="2" t="s">
        <v>276</v>
      </c>
      <c r="H93" s="5"/>
      <c r="L93" s="2">
        <f t="shared" si="4"/>
        <v>0</v>
      </c>
      <c r="M93" s="2">
        <v>38</v>
      </c>
      <c r="N93" s="2">
        <v>38</v>
      </c>
      <c r="O93" s="2">
        <v>38</v>
      </c>
      <c r="R93" s="2">
        <v>38</v>
      </c>
      <c r="T93" s="2">
        <f t="shared" si="5"/>
        <v>1</v>
      </c>
    </row>
    <row r="94" spans="1:20" ht="12.75">
      <c r="A94" s="1">
        <v>40</v>
      </c>
      <c r="C94" s="1" t="s">
        <v>374</v>
      </c>
      <c r="D94" s="1" t="s">
        <v>324</v>
      </c>
      <c r="E94" s="1" t="s">
        <v>275</v>
      </c>
      <c r="F94" s="1" t="s">
        <v>276</v>
      </c>
      <c r="H94" s="2"/>
      <c r="L94" s="2">
        <f t="shared" si="4"/>
        <v>0</v>
      </c>
      <c r="M94" s="1">
        <v>40</v>
      </c>
      <c r="N94" s="1">
        <v>40</v>
      </c>
      <c r="O94" s="1">
        <v>40</v>
      </c>
      <c r="Q94" s="1">
        <v>40</v>
      </c>
      <c r="R94" s="1">
        <v>40</v>
      </c>
      <c r="S94" s="1">
        <v>40</v>
      </c>
      <c r="T94" s="2">
        <f t="shared" si="5"/>
        <v>1</v>
      </c>
    </row>
    <row r="95" spans="1:30" s="2" customFormat="1" ht="12.75">
      <c r="A95" s="2">
        <v>42</v>
      </c>
      <c r="C95" s="2" t="s">
        <v>375</v>
      </c>
      <c r="D95" s="2" t="s">
        <v>333</v>
      </c>
      <c r="E95" s="2" t="s">
        <v>275</v>
      </c>
      <c r="F95" s="2" t="s">
        <v>276</v>
      </c>
      <c r="L95" s="2">
        <f t="shared" si="4"/>
        <v>0</v>
      </c>
      <c r="N95" s="2">
        <v>42</v>
      </c>
      <c r="O95" s="2">
        <v>42</v>
      </c>
      <c r="R95" s="2">
        <v>42</v>
      </c>
      <c r="S95" s="2">
        <v>42</v>
      </c>
      <c r="T95" s="2">
        <f t="shared" si="5"/>
        <v>1</v>
      </c>
      <c r="U95" s="5"/>
      <c r="AD95" s="5"/>
    </row>
    <row r="96" spans="1:36" ht="12.75">
      <c r="A96" s="1">
        <v>43</v>
      </c>
      <c r="D96" s="1" t="s">
        <v>212</v>
      </c>
      <c r="E96" s="1" t="s">
        <v>274</v>
      </c>
      <c r="F96" s="1" t="s">
        <v>276</v>
      </c>
      <c r="H96" s="2">
        <v>43</v>
      </c>
      <c r="I96" s="1">
        <v>43</v>
      </c>
      <c r="J96" s="1">
        <v>43</v>
      </c>
      <c r="L96" s="2">
        <f t="shared" si="4"/>
        <v>1</v>
      </c>
      <c r="R96" s="1">
        <v>43</v>
      </c>
      <c r="S96" s="1">
        <v>43</v>
      </c>
      <c r="T96" s="2">
        <f t="shared" si="5"/>
        <v>1</v>
      </c>
      <c r="V96" s="1">
        <v>43</v>
      </c>
      <c r="W96" s="1">
        <v>43</v>
      </c>
      <c r="Y96" s="1">
        <v>43</v>
      </c>
      <c r="Z96" s="1">
        <v>43</v>
      </c>
      <c r="AJ96" s="1">
        <v>43</v>
      </c>
    </row>
    <row r="97" spans="1:33" ht="12.75">
      <c r="A97" s="1">
        <v>44</v>
      </c>
      <c r="D97" s="1" t="s">
        <v>334</v>
      </c>
      <c r="E97" s="1" t="s">
        <v>274</v>
      </c>
      <c r="F97" s="1" t="s">
        <v>276</v>
      </c>
      <c r="H97" s="2">
        <v>44</v>
      </c>
      <c r="I97" s="2"/>
      <c r="J97" s="1">
        <v>44</v>
      </c>
      <c r="L97" s="2">
        <f t="shared" si="4"/>
        <v>1</v>
      </c>
      <c r="R97" s="1">
        <v>44</v>
      </c>
      <c r="T97" s="2">
        <f t="shared" si="5"/>
        <v>1</v>
      </c>
      <c r="AB97" s="1">
        <v>44</v>
      </c>
      <c r="AC97" s="1">
        <v>44</v>
      </c>
      <c r="AG97" s="1">
        <v>44</v>
      </c>
    </row>
    <row r="98" spans="1:25" ht="12.75">
      <c r="A98" s="1">
        <v>95</v>
      </c>
      <c r="C98" s="1" t="s">
        <v>21</v>
      </c>
      <c r="D98" s="1" t="s">
        <v>22</v>
      </c>
      <c r="F98" s="1" t="s">
        <v>276</v>
      </c>
      <c r="H98" s="2">
        <v>95</v>
      </c>
      <c r="L98" s="2">
        <f t="shared" si="4"/>
        <v>1</v>
      </c>
      <c r="M98" s="1">
        <v>95</v>
      </c>
      <c r="N98" s="1">
        <v>95</v>
      </c>
      <c r="R98" s="1">
        <v>95</v>
      </c>
      <c r="S98" s="1">
        <v>95</v>
      </c>
      <c r="T98" s="2">
        <f t="shared" si="5"/>
        <v>1</v>
      </c>
      <c r="V98" s="1">
        <v>95</v>
      </c>
      <c r="W98" s="1">
        <v>95</v>
      </c>
      <c r="Y98" s="1">
        <v>95</v>
      </c>
    </row>
    <row r="99" spans="1:30" ht="12.75">
      <c r="A99" s="1">
        <v>96</v>
      </c>
      <c r="D99" s="1" t="s">
        <v>474</v>
      </c>
      <c r="F99" s="1" t="s">
        <v>276</v>
      </c>
      <c r="L99" s="2">
        <f t="shared" si="4"/>
        <v>0</v>
      </c>
      <c r="T99" s="2">
        <f t="shared" si="5"/>
        <v>0</v>
      </c>
      <c r="U99" s="1"/>
      <c r="AD99" s="1"/>
    </row>
    <row r="100" spans="1:30" ht="12.75">
      <c r="A100" s="1">
        <v>100</v>
      </c>
      <c r="D100" s="1" t="s">
        <v>475</v>
      </c>
      <c r="F100" s="1" t="s">
        <v>276</v>
      </c>
      <c r="L100" s="2">
        <f>IF(COUNTA(H100:K100)&gt;0,1,0)</f>
        <v>0</v>
      </c>
      <c r="T100" s="2">
        <f>IF(COUNTA(M100:S100)&gt;0,1,0)</f>
        <v>0</v>
      </c>
      <c r="AD100" s="1"/>
    </row>
    <row r="101" spans="1:30" ht="12.75">
      <c r="A101" s="1">
        <v>101</v>
      </c>
      <c r="D101" s="1" t="s">
        <v>476</v>
      </c>
      <c r="F101" s="1" t="s">
        <v>276</v>
      </c>
      <c r="L101" s="2">
        <f>IF(COUNTA(H101:K101)&gt;0,1,0)</f>
        <v>0</v>
      </c>
      <c r="T101" s="2">
        <f>IF(COUNTA(M101:S101)&gt;0,1,0)</f>
        <v>0</v>
      </c>
      <c r="AD101" s="1"/>
    </row>
    <row r="102" spans="1:30" ht="12.75">
      <c r="A102" s="1">
        <v>102</v>
      </c>
      <c r="D102" s="1" t="s">
        <v>477</v>
      </c>
      <c r="F102" s="1" t="s">
        <v>478</v>
      </c>
      <c r="L102" s="2">
        <f>IF(COUNTA(H102:K102)&gt;0,1,0)</f>
        <v>0</v>
      </c>
      <c r="T102" s="2">
        <f>IF(COUNTA(M102:S102)&gt;0,1,0)</f>
        <v>0</v>
      </c>
      <c r="AD102" s="1"/>
    </row>
    <row r="103" spans="1:30" ht="12.75">
      <c r="A103" s="1">
        <v>104</v>
      </c>
      <c r="D103" s="1" t="s">
        <v>479</v>
      </c>
      <c r="F103" s="1" t="s">
        <v>478</v>
      </c>
      <c r="L103" s="2">
        <f>IF(COUNTA(H103:K103)&gt;0,1,0)</f>
        <v>0</v>
      </c>
      <c r="T103" s="2">
        <f>IF(COUNTA(M103:S103)&gt;0,1,0)</f>
        <v>0</v>
      </c>
      <c r="AD103" s="1"/>
    </row>
    <row r="104" spans="4:38" s="8" customFormat="1" ht="12.75">
      <c r="D104" s="8" t="s">
        <v>456</v>
      </c>
      <c r="U104" s="9"/>
      <c r="V104" s="8">
        <f aca="true" t="shared" si="6" ref="V104:AL104">COUNTA(V2:V103)</f>
        <v>44</v>
      </c>
      <c r="W104" s="8">
        <f t="shared" si="6"/>
        <v>38</v>
      </c>
      <c r="X104" s="8">
        <f t="shared" si="6"/>
        <v>17</v>
      </c>
      <c r="Y104" s="8">
        <f t="shared" si="6"/>
        <v>37</v>
      </c>
      <c r="Z104" s="8">
        <f t="shared" si="6"/>
        <v>35</v>
      </c>
      <c r="AA104" s="8">
        <f t="shared" si="6"/>
        <v>11</v>
      </c>
      <c r="AB104" s="8">
        <f t="shared" si="6"/>
        <v>32</v>
      </c>
      <c r="AC104" s="8">
        <f t="shared" si="6"/>
        <v>18</v>
      </c>
      <c r="AD104" s="8">
        <f t="shared" si="6"/>
        <v>10</v>
      </c>
      <c r="AE104" s="8">
        <f t="shared" si="6"/>
        <v>5</v>
      </c>
      <c r="AF104" s="8">
        <f t="shared" si="6"/>
        <v>16</v>
      </c>
      <c r="AG104" s="8">
        <f t="shared" si="6"/>
        <v>3</v>
      </c>
      <c r="AH104" s="8">
        <f t="shared" si="6"/>
        <v>2</v>
      </c>
      <c r="AI104" s="8">
        <f t="shared" si="6"/>
        <v>3</v>
      </c>
      <c r="AJ104" s="8">
        <f t="shared" si="6"/>
        <v>1</v>
      </c>
      <c r="AK104" s="8">
        <f t="shared" si="6"/>
        <v>1</v>
      </c>
      <c r="AL104" s="8">
        <f t="shared" si="6"/>
        <v>3</v>
      </c>
    </row>
    <row r="106" spans="4:38" ht="12.75">
      <c r="D106" s="1" t="s">
        <v>278</v>
      </c>
      <c r="F106" s="1">
        <f aca="true" t="shared" si="7" ref="F106:K106">COUNTA(F2:F19)</f>
        <v>18</v>
      </c>
      <c r="G106" s="1">
        <f t="shared" si="7"/>
        <v>10</v>
      </c>
      <c r="H106" s="1">
        <f t="shared" si="7"/>
        <v>1</v>
      </c>
      <c r="I106" s="1">
        <f t="shared" si="7"/>
        <v>1</v>
      </c>
      <c r="J106" s="1">
        <f t="shared" si="7"/>
        <v>7</v>
      </c>
      <c r="K106" s="1">
        <f t="shared" si="7"/>
        <v>0</v>
      </c>
      <c r="L106" s="1">
        <f>SUM(L2:L19)</f>
        <v>7</v>
      </c>
      <c r="M106" s="1">
        <f aca="true" t="shared" si="8" ref="M106:S106">COUNTA(M2:M19)</f>
        <v>0</v>
      </c>
      <c r="N106" s="1">
        <f t="shared" si="8"/>
        <v>0</v>
      </c>
      <c r="O106" s="1">
        <f t="shared" si="8"/>
        <v>8</v>
      </c>
      <c r="P106" s="1">
        <f t="shared" si="8"/>
        <v>1</v>
      </c>
      <c r="Q106" s="1">
        <f t="shared" si="8"/>
        <v>0</v>
      </c>
      <c r="R106" s="1">
        <f t="shared" si="8"/>
        <v>1</v>
      </c>
      <c r="S106" s="1">
        <f t="shared" si="8"/>
        <v>1</v>
      </c>
      <c r="T106" s="1">
        <f>SUM(T2:T19)</f>
        <v>10</v>
      </c>
      <c r="V106" s="1">
        <f aca="true" t="shared" si="9" ref="V106:AL106">COUNTA(V2:V19)</f>
        <v>9</v>
      </c>
      <c r="W106" s="1">
        <f t="shared" si="9"/>
        <v>7</v>
      </c>
      <c r="X106" s="1">
        <f t="shared" si="9"/>
        <v>3</v>
      </c>
      <c r="Y106" s="1">
        <f t="shared" si="9"/>
        <v>7</v>
      </c>
      <c r="Z106" s="1">
        <f t="shared" si="9"/>
        <v>5</v>
      </c>
      <c r="AA106" s="1">
        <f t="shared" si="9"/>
        <v>5</v>
      </c>
      <c r="AB106" s="1">
        <f t="shared" si="9"/>
        <v>4</v>
      </c>
      <c r="AC106" s="1">
        <f t="shared" si="9"/>
        <v>1</v>
      </c>
      <c r="AD106" s="1">
        <f t="shared" si="9"/>
        <v>1</v>
      </c>
      <c r="AE106" s="1">
        <f t="shared" si="9"/>
        <v>1</v>
      </c>
      <c r="AF106" s="1">
        <f t="shared" si="9"/>
        <v>2</v>
      </c>
      <c r="AG106" s="1">
        <f t="shared" si="9"/>
        <v>0</v>
      </c>
      <c r="AH106" s="1">
        <f t="shared" si="9"/>
        <v>0</v>
      </c>
      <c r="AI106" s="1">
        <f t="shared" si="9"/>
        <v>0</v>
      </c>
      <c r="AJ106" s="1">
        <f t="shared" si="9"/>
        <v>0</v>
      </c>
      <c r="AK106" s="1">
        <f t="shared" si="9"/>
        <v>0</v>
      </c>
      <c r="AL106" s="1">
        <f t="shared" si="9"/>
        <v>0</v>
      </c>
    </row>
    <row r="107" spans="4:38" ht="12.75">
      <c r="D107" s="1" t="s">
        <v>109</v>
      </c>
      <c r="F107" s="1">
        <f aca="true" t="shared" si="10" ref="F107:K107">COUNTA(F21:F26)</f>
        <v>6</v>
      </c>
      <c r="G107" s="1">
        <f t="shared" si="10"/>
        <v>4</v>
      </c>
      <c r="H107" s="1">
        <f t="shared" si="10"/>
        <v>0</v>
      </c>
      <c r="I107" s="1">
        <f t="shared" si="10"/>
        <v>0</v>
      </c>
      <c r="J107" s="1">
        <f t="shared" si="10"/>
        <v>6</v>
      </c>
      <c r="K107" s="1">
        <f t="shared" si="10"/>
        <v>0</v>
      </c>
      <c r="L107" s="1">
        <f>SUM(L21:L26)</f>
        <v>6</v>
      </c>
      <c r="M107" s="1">
        <f aca="true" t="shared" si="11" ref="M107:S107">COUNTA(M21:M26)</f>
        <v>0</v>
      </c>
      <c r="N107" s="1">
        <f t="shared" si="11"/>
        <v>0</v>
      </c>
      <c r="O107" s="1">
        <f t="shared" si="11"/>
        <v>2</v>
      </c>
      <c r="P107" s="1">
        <f t="shared" si="11"/>
        <v>0</v>
      </c>
      <c r="Q107" s="1">
        <f t="shared" si="11"/>
        <v>0</v>
      </c>
      <c r="R107" s="1">
        <f t="shared" si="11"/>
        <v>0</v>
      </c>
      <c r="S107" s="1">
        <f t="shared" si="11"/>
        <v>0</v>
      </c>
      <c r="T107" s="1">
        <f>SUM(T21:T26)</f>
        <v>2</v>
      </c>
      <c r="V107" s="1">
        <f aca="true" t="shared" si="12" ref="V107:AL107">COUNTA(V21:V26)</f>
        <v>4</v>
      </c>
      <c r="W107" s="1">
        <f t="shared" si="12"/>
        <v>3</v>
      </c>
      <c r="X107" s="1">
        <f t="shared" si="12"/>
        <v>2</v>
      </c>
      <c r="Y107" s="1">
        <f t="shared" si="12"/>
        <v>5</v>
      </c>
      <c r="Z107" s="1">
        <f t="shared" si="12"/>
        <v>4</v>
      </c>
      <c r="AA107" s="1">
        <f t="shared" si="12"/>
        <v>2</v>
      </c>
      <c r="AB107" s="1">
        <f t="shared" si="12"/>
        <v>4</v>
      </c>
      <c r="AC107" s="1">
        <f t="shared" si="12"/>
        <v>2</v>
      </c>
      <c r="AD107" s="1">
        <f t="shared" si="12"/>
        <v>1</v>
      </c>
      <c r="AE107" s="1">
        <f t="shared" si="12"/>
        <v>0</v>
      </c>
      <c r="AF107" s="1">
        <f t="shared" si="12"/>
        <v>1</v>
      </c>
      <c r="AG107" s="1">
        <f t="shared" si="12"/>
        <v>0</v>
      </c>
      <c r="AH107" s="1">
        <f t="shared" si="12"/>
        <v>0</v>
      </c>
      <c r="AI107" s="1">
        <f t="shared" si="12"/>
        <v>0</v>
      </c>
      <c r="AJ107" s="1">
        <f t="shared" si="12"/>
        <v>0</v>
      </c>
      <c r="AK107" s="1">
        <f t="shared" si="12"/>
        <v>0</v>
      </c>
      <c r="AL107" s="1">
        <f t="shared" si="12"/>
        <v>1</v>
      </c>
    </row>
    <row r="108" spans="4:38" ht="12.75">
      <c r="D108" s="1" t="s">
        <v>182</v>
      </c>
      <c r="F108" s="1">
        <f aca="true" t="shared" si="13" ref="F108:K108">COUNTA(F27:F51)</f>
        <v>25</v>
      </c>
      <c r="G108" s="1">
        <f t="shared" si="13"/>
        <v>15</v>
      </c>
      <c r="H108" s="1">
        <f t="shared" si="13"/>
        <v>1</v>
      </c>
      <c r="I108" s="1">
        <f t="shared" si="13"/>
        <v>0</v>
      </c>
      <c r="J108" s="1">
        <f t="shared" si="13"/>
        <v>19</v>
      </c>
      <c r="K108" s="1">
        <f t="shared" si="13"/>
        <v>2</v>
      </c>
      <c r="L108" s="1">
        <f>SUM(L27:L51)</f>
        <v>20</v>
      </c>
      <c r="M108" s="1">
        <f aca="true" t="shared" si="14" ref="M108:S108">COUNTA(M27:M51)</f>
        <v>2</v>
      </c>
      <c r="N108" s="1">
        <f t="shared" si="14"/>
        <v>4</v>
      </c>
      <c r="O108" s="1">
        <f t="shared" si="14"/>
        <v>12</v>
      </c>
      <c r="P108" s="1">
        <f t="shared" si="14"/>
        <v>4</v>
      </c>
      <c r="Q108" s="1">
        <f t="shared" si="14"/>
        <v>1</v>
      </c>
      <c r="R108" s="1">
        <f t="shared" si="14"/>
        <v>1</v>
      </c>
      <c r="S108" s="1">
        <f t="shared" si="14"/>
        <v>5</v>
      </c>
      <c r="T108" s="1">
        <f>SUM(T27:T51)</f>
        <v>15</v>
      </c>
      <c r="V108" s="1">
        <f aca="true" t="shared" si="15" ref="V108:AL108">COUNTA(V27:V51)</f>
        <v>18</v>
      </c>
      <c r="W108" s="1">
        <f t="shared" si="15"/>
        <v>15</v>
      </c>
      <c r="X108" s="1">
        <f t="shared" si="15"/>
        <v>6</v>
      </c>
      <c r="Y108" s="1">
        <f t="shared" si="15"/>
        <v>15</v>
      </c>
      <c r="Z108" s="1">
        <f t="shared" si="15"/>
        <v>13</v>
      </c>
      <c r="AA108" s="1">
        <f t="shared" si="15"/>
        <v>0</v>
      </c>
      <c r="AB108" s="1">
        <f t="shared" si="15"/>
        <v>11</v>
      </c>
      <c r="AC108" s="1">
        <f t="shared" si="15"/>
        <v>1</v>
      </c>
      <c r="AD108" s="1">
        <f t="shared" si="15"/>
        <v>5</v>
      </c>
      <c r="AE108" s="1">
        <f t="shared" si="15"/>
        <v>1</v>
      </c>
      <c r="AF108" s="1">
        <f t="shared" si="15"/>
        <v>13</v>
      </c>
      <c r="AG108" s="1">
        <f t="shared" si="15"/>
        <v>0</v>
      </c>
      <c r="AH108" s="1">
        <f t="shared" si="15"/>
        <v>0</v>
      </c>
      <c r="AI108" s="1">
        <f t="shared" si="15"/>
        <v>0</v>
      </c>
      <c r="AJ108" s="1">
        <f t="shared" si="15"/>
        <v>0</v>
      </c>
      <c r="AK108" s="1">
        <f t="shared" si="15"/>
        <v>0</v>
      </c>
      <c r="AL108" s="1">
        <f t="shared" si="15"/>
        <v>1</v>
      </c>
    </row>
    <row r="109" spans="4:38" ht="12.75">
      <c r="D109" s="1" t="s">
        <v>398</v>
      </c>
      <c r="F109" s="1">
        <f aca="true" t="shared" si="16" ref="F109:K109">COUNTA(F53:F63)</f>
        <v>11</v>
      </c>
      <c r="G109" s="1">
        <f t="shared" si="16"/>
        <v>1</v>
      </c>
      <c r="H109" s="1">
        <f t="shared" si="16"/>
        <v>1</v>
      </c>
      <c r="I109" s="1">
        <f t="shared" si="16"/>
        <v>1</v>
      </c>
      <c r="J109" s="1">
        <f t="shared" si="16"/>
        <v>5</v>
      </c>
      <c r="K109" s="1">
        <f t="shared" si="16"/>
        <v>0</v>
      </c>
      <c r="L109" s="1">
        <f>SUM(L53:L63)</f>
        <v>5</v>
      </c>
      <c r="M109" s="1">
        <f aca="true" t="shared" si="17" ref="M109:S109">COUNTA(M53:M63)</f>
        <v>3</v>
      </c>
      <c r="N109" s="1">
        <f t="shared" si="17"/>
        <v>3</v>
      </c>
      <c r="O109" s="1">
        <f t="shared" si="17"/>
        <v>10</v>
      </c>
      <c r="P109" s="1">
        <f t="shared" si="17"/>
        <v>4</v>
      </c>
      <c r="Q109" s="1">
        <f t="shared" si="17"/>
        <v>2</v>
      </c>
      <c r="R109" s="1">
        <f t="shared" si="17"/>
        <v>1</v>
      </c>
      <c r="S109" s="1">
        <f t="shared" si="17"/>
        <v>5</v>
      </c>
      <c r="T109" s="1">
        <f>SUM(T53:T63)</f>
        <v>11</v>
      </c>
      <c r="V109" s="1">
        <f aca="true" t="shared" si="18" ref="V109:AL109">COUNTA(V53:V63)</f>
        <v>5</v>
      </c>
      <c r="W109" s="1">
        <f t="shared" si="18"/>
        <v>5</v>
      </c>
      <c r="X109" s="1">
        <f t="shared" si="18"/>
        <v>4</v>
      </c>
      <c r="Y109" s="1">
        <f t="shared" si="18"/>
        <v>4</v>
      </c>
      <c r="Z109" s="1">
        <f t="shared" si="18"/>
        <v>4</v>
      </c>
      <c r="AA109" s="1">
        <f t="shared" si="18"/>
        <v>4</v>
      </c>
      <c r="AB109" s="1">
        <f t="shared" si="18"/>
        <v>5</v>
      </c>
      <c r="AC109" s="1">
        <f t="shared" si="18"/>
        <v>5</v>
      </c>
      <c r="AD109" s="1">
        <f t="shared" si="18"/>
        <v>2</v>
      </c>
      <c r="AE109" s="1">
        <f t="shared" si="18"/>
        <v>1</v>
      </c>
      <c r="AF109" s="1">
        <f t="shared" si="18"/>
        <v>0</v>
      </c>
      <c r="AG109" s="1">
        <f t="shared" si="18"/>
        <v>1</v>
      </c>
      <c r="AH109" s="1">
        <f t="shared" si="18"/>
        <v>1</v>
      </c>
      <c r="AI109" s="1">
        <f t="shared" si="18"/>
        <v>3</v>
      </c>
      <c r="AJ109" s="1">
        <f t="shared" si="18"/>
        <v>0</v>
      </c>
      <c r="AK109" s="1">
        <f t="shared" si="18"/>
        <v>1</v>
      </c>
      <c r="AL109" s="1">
        <f t="shared" si="18"/>
        <v>0</v>
      </c>
    </row>
    <row r="110" spans="4:38" ht="12.75">
      <c r="D110" s="1" t="s">
        <v>332</v>
      </c>
      <c r="F110" s="1">
        <f aca="true" t="shared" si="19" ref="F110:K110">COUNTA(F64:F84)</f>
        <v>21</v>
      </c>
      <c r="G110" s="1">
        <f t="shared" si="19"/>
        <v>0</v>
      </c>
      <c r="H110" s="1">
        <f t="shared" si="19"/>
        <v>0</v>
      </c>
      <c r="I110" s="1">
        <f t="shared" si="19"/>
        <v>0</v>
      </c>
      <c r="J110" s="1">
        <f t="shared" si="19"/>
        <v>3</v>
      </c>
      <c r="K110" s="1">
        <f t="shared" si="19"/>
        <v>2</v>
      </c>
      <c r="L110" s="1">
        <f>SUM(L64:L84)</f>
        <v>3</v>
      </c>
      <c r="M110" s="1">
        <f aca="true" t="shared" si="20" ref="M110:S110">COUNTA(M64:M84)</f>
        <v>7</v>
      </c>
      <c r="N110" s="1">
        <f t="shared" si="20"/>
        <v>5</v>
      </c>
      <c r="O110" s="1">
        <f t="shared" si="20"/>
        <v>10</v>
      </c>
      <c r="P110" s="1">
        <f t="shared" si="20"/>
        <v>7</v>
      </c>
      <c r="Q110" s="1">
        <f t="shared" si="20"/>
        <v>3</v>
      </c>
      <c r="R110" s="1">
        <f t="shared" si="20"/>
        <v>6</v>
      </c>
      <c r="S110" s="1">
        <f t="shared" si="20"/>
        <v>7</v>
      </c>
      <c r="T110" s="1">
        <f>SUM(T64:T84)</f>
        <v>12</v>
      </c>
      <c r="V110" s="1">
        <f aca="true" t="shared" si="21" ref="V110:AL110">COUNTA(V64:V84)</f>
        <v>1</v>
      </c>
      <c r="W110" s="1">
        <f t="shared" si="21"/>
        <v>1</v>
      </c>
      <c r="X110" s="1">
        <f t="shared" si="21"/>
        <v>1</v>
      </c>
      <c r="Y110" s="1">
        <f t="shared" si="21"/>
        <v>1</v>
      </c>
      <c r="Z110" s="1">
        <f t="shared" si="21"/>
        <v>2</v>
      </c>
      <c r="AA110" s="1">
        <f t="shared" si="21"/>
        <v>0</v>
      </c>
      <c r="AB110" s="1">
        <f t="shared" si="21"/>
        <v>3</v>
      </c>
      <c r="AC110" s="1">
        <f t="shared" si="21"/>
        <v>3</v>
      </c>
      <c r="AD110" s="1">
        <f t="shared" si="21"/>
        <v>0</v>
      </c>
      <c r="AE110" s="1">
        <f t="shared" si="21"/>
        <v>1</v>
      </c>
      <c r="AF110" s="1">
        <f t="shared" si="21"/>
        <v>0</v>
      </c>
      <c r="AG110" s="1">
        <f t="shared" si="21"/>
        <v>0</v>
      </c>
      <c r="AH110" s="1">
        <f t="shared" si="21"/>
        <v>0</v>
      </c>
      <c r="AI110" s="1">
        <f t="shared" si="21"/>
        <v>0</v>
      </c>
      <c r="AJ110" s="1">
        <f t="shared" si="21"/>
        <v>0</v>
      </c>
      <c r="AK110" s="1">
        <f t="shared" si="21"/>
        <v>0</v>
      </c>
      <c r="AL110" s="1">
        <f t="shared" si="21"/>
        <v>0</v>
      </c>
    </row>
    <row r="111" spans="4:38" ht="12.75">
      <c r="D111" s="1" t="s">
        <v>276</v>
      </c>
      <c r="F111" s="1">
        <f aca="true" t="shared" si="22" ref="F111:K111">COUNTA(F85:F103)</f>
        <v>19</v>
      </c>
      <c r="G111" s="1">
        <f t="shared" si="22"/>
        <v>1</v>
      </c>
      <c r="H111" s="1">
        <f t="shared" si="22"/>
        <v>3</v>
      </c>
      <c r="I111" s="1">
        <f t="shared" si="22"/>
        <v>1</v>
      </c>
      <c r="J111" s="1">
        <f t="shared" si="22"/>
        <v>7</v>
      </c>
      <c r="K111" s="1">
        <f t="shared" si="22"/>
        <v>3</v>
      </c>
      <c r="L111" s="1">
        <f>SUM(L85:L103)</f>
        <v>8</v>
      </c>
      <c r="M111" s="1">
        <f aca="true" t="shared" si="23" ref="M111:S111">COUNTA(M85:M103)</f>
        <v>6</v>
      </c>
      <c r="N111" s="1">
        <f t="shared" si="23"/>
        <v>6</v>
      </c>
      <c r="O111" s="1">
        <f t="shared" si="23"/>
        <v>8</v>
      </c>
      <c r="P111" s="1">
        <f t="shared" si="23"/>
        <v>5</v>
      </c>
      <c r="Q111" s="1">
        <f t="shared" si="23"/>
        <v>2</v>
      </c>
      <c r="R111" s="1">
        <f t="shared" si="23"/>
        <v>8</v>
      </c>
      <c r="S111" s="1">
        <f t="shared" si="23"/>
        <v>6</v>
      </c>
      <c r="T111" s="1">
        <f>SUM(T85:T103)</f>
        <v>12</v>
      </c>
      <c r="V111" s="1">
        <f aca="true" t="shared" si="24" ref="V111:AL111">COUNTA(V85:V103)</f>
        <v>7</v>
      </c>
      <c r="W111" s="1">
        <f t="shared" si="24"/>
        <v>7</v>
      </c>
      <c r="X111" s="1">
        <f t="shared" si="24"/>
        <v>1</v>
      </c>
      <c r="Y111" s="1">
        <f t="shared" si="24"/>
        <v>5</v>
      </c>
      <c r="Z111" s="1">
        <f t="shared" si="24"/>
        <v>7</v>
      </c>
      <c r="AA111" s="1">
        <f t="shared" si="24"/>
        <v>0</v>
      </c>
      <c r="AB111" s="1">
        <f t="shared" si="24"/>
        <v>5</v>
      </c>
      <c r="AC111" s="1">
        <f t="shared" si="24"/>
        <v>6</v>
      </c>
      <c r="AD111" s="1">
        <f t="shared" si="24"/>
        <v>1</v>
      </c>
      <c r="AE111" s="1">
        <f t="shared" si="24"/>
        <v>1</v>
      </c>
      <c r="AF111" s="1">
        <f t="shared" si="24"/>
        <v>0</v>
      </c>
      <c r="AG111" s="1">
        <f t="shared" si="24"/>
        <v>2</v>
      </c>
      <c r="AH111" s="1">
        <f t="shared" si="24"/>
        <v>1</v>
      </c>
      <c r="AI111" s="1">
        <f t="shared" si="24"/>
        <v>0</v>
      </c>
      <c r="AJ111" s="1">
        <f t="shared" si="24"/>
        <v>1</v>
      </c>
      <c r="AK111" s="1">
        <f t="shared" si="24"/>
        <v>0</v>
      </c>
      <c r="AL111" s="1">
        <f t="shared" si="24"/>
        <v>1</v>
      </c>
    </row>
    <row r="112" spans="4:38" ht="12.75">
      <c r="D112" s="1" t="s">
        <v>453</v>
      </c>
      <c r="F112" s="1">
        <f aca="true" t="shared" si="25" ref="F112:T112">SUM(F106:F111)</f>
        <v>100</v>
      </c>
      <c r="G112" s="1">
        <f t="shared" si="25"/>
        <v>31</v>
      </c>
      <c r="H112" s="1">
        <f t="shared" si="25"/>
        <v>6</v>
      </c>
      <c r="I112" s="1">
        <f t="shared" si="25"/>
        <v>3</v>
      </c>
      <c r="J112" s="1">
        <f t="shared" si="25"/>
        <v>47</v>
      </c>
      <c r="K112" s="1">
        <f t="shared" si="25"/>
        <v>7</v>
      </c>
      <c r="L112" s="1">
        <f t="shared" si="25"/>
        <v>49</v>
      </c>
      <c r="M112" s="1">
        <f t="shared" si="25"/>
        <v>18</v>
      </c>
      <c r="N112" s="1">
        <f t="shared" si="25"/>
        <v>18</v>
      </c>
      <c r="O112" s="1">
        <f t="shared" si="25"/>
        <v>50</v>
      </c>
      <c r="P112" s="1">
        <f t="shared" si="25"/>
        <v>21</v>
      </c>
      <c r="Q112" s="1">
        <f t="shared" si="25"/>
        <v>8</v>
      </c>
      <c r="R112" s="1">
        <f t="shared" si="25"/>
        <v>17</v>
      </c>
      <c r="S112" s="1">
        <f t="shared" si="25"/>
        <v>24</v>
      </c>
      <c r="T112" s="1">
        <f t="shared" si="25"/>
        <v>62</v>
      </c>
      <c r="V112" s="1">
        <f aca="true" t="shared" si="26" ref="V112:AL112">SUM(V106:V111)</f>
        <v>44</v>
      </c>
      <c r="W112" s="1">
        <f t="shared" si="26"/>
        <v>38</v>
      </c>
      <c r="X112" s="1">
        <f t="shared" si="26"/>
        <v>17</v>
      </c>
      <c r="Y112" s="1">
        <f t="shared" si="26"/>
        <v>37</v>
      </c>
      <c r="Z112" s="1">
        <f t="shared" si="26"/>
        <v>35</v>
      </c>
      <c r="AA112" s="1">
        <f t="shared" si="26"/>
        <v>11</v>
      </c>
      <c r="AB112" s="1">
        <f t="shared" si="26"/>
        <v>32</v>
      </c>
      <c r="AC112" s="1">
        <f t="shared" si="26"/>
        <v>18</v>
      </c>
      <c r="AD112" s="1">
        <f t="shared" si="26"/>
        <v>10</v>
      </c>
      <c r="AE112" s="1">
        <f t="shared" si="26"/>
        <v>5</v>
      </c>
      <c r="AF112" s="1">
        <f t="shared" si="26"/>
        <v>16</v>
      </c>
      <c r="AG112" s="1">
        <f t="shared" si="26"/>
        <v>3</v>
      </c>
      <c r="AH112" s="1">
        <f t="shared" si="26"/>
        <v>2</v>
      </c>
      <c r="AI112" s="1">
        <f t="shared" si="26"/>
        <v>3</v>
      </c>
      <c r="AJ112" s="1">
        <f t="shared" si="26"/>
        <v>1</v>
      </c>
      <c r="AK112" s="1">
        <f t="shared" si="26"/>
        <v>1</v>
      </c>
      <c r="AL112" s="1">
        <f t="shared" si="26"/>
        <v>3</v>
      </c>
    </row>
    <row r="113" spans="4:38" ht="12.75">
      <c r="D113" s="1" t="s">
        <v>221</v>
      </c>
      <c r="F113" s="1">
        <f>SUM(F110,F109,F108,F106)</f>
        <v>75</v>
      </c>
      <c r="G113" s="1">
        <f>SUM(G110,G109,G108,G106)</f>
        <v>26</v>
      </c>
      <c r="H113" s="1">
        <f>SUM(H110,H109,H108,H106)</f>
        <v>3</v>
      </c>
      <c r="I113" s="1">
        <f>SUM(I110,I109,I108,I106)</f>
        <v>2</v>
      </c>
      <c r="J113" s="1">
        <f aca="true" t="shared" si="27" ref="J113:AL113">SUM(J110,J109,J108,J106)</f>
        <v>34</v>
      </c>
      <c r="K113" s="1">
        <f t="shared" si="27"/>
        <v>4</v>
      </c>
      <c r="L113" s="1">
        <f t="shared" si="27"/>
        <v>35</v>
      </c>
      <c r="M113" s="1">
        <f t="shared" si="27"/>
        <v>12</v>
      </c>
      <c r="N113" s="1">
        <f t="shared" si="27"/>
        <v>12</v>
      </c>
      <c r="O113" s="1">
        <f t="shared" si="27"/>
        <v>40</v>
      </c>
      <c r="P113" s="1">
        <f t="shared" si="27"/>
        <v>16</v>
      </c>
      <c r="Q113" s="1">
        <f t="shared" si="27"/>
        <v>6</v>
      </c>
      <c r="R113" s="1">
        <f t="shared" si="27"/>
        <v>9</v>
      </c>
      <c r="S113" s="1">
        <f t="shared" si="27"/>
        <v>18</v>
      </c>
      <c r="T113" s="1">
        <f t="shared" si="27"/>
        <v>48</v>
      </c>
      <c r="V113" s="1">
        <f t="shared" si="27"/>
        <v>33</v>
      </c>
      <c r="W113" s="1">
        <f t="shared" si="27"/>
        <v>28</v>
      </c>
      <c r="X113" s="1">
        <f t="shared" si="27"/>
        <v>14</v>
      </c>
      <c r="Y113" s="1">
        <f t="shared" si="27"/>
        <v>27</v>
      </c>
      <c r="Z113" s="1">
        <f t="shared" si="27"/>
        <v>24</v>
      </c>
      <c r="AA113" s="1">
        <f t="shared" si="27"/>
        <v>9</v>
      </c>
      <c r="AB113" s="1">
        <f t="shared" si="27"/>
        <v>23</v>
      </c>
      <c r="AC113" s="1">
        <f t="shared" si="27"/>
        <v>10</v>
      </c>
      <c r="AD113" s="1">
        <f t="shared" si="27"/>
        <v>8</v>
      </c>
      <c r="AE113" s="1">
        <f t="shared" si="27"/>
        <v>4</v>
      </c>
      <c r="AF113" s="1">
        <f t="shared" si="27"/>
        <v>15</v>
      </c>
      <c r="AG113" s="1">
        <f t="shared" si="27"/>
        <v>1</v>
      </c>
      <c r="AH113" s="1">
        <f t="shared" si="27"/>
        <v>1</v>
      </c>
      <c r="AI113" s="1">
        <f t="shared" si="27"/>
        <v>3</v>
      </c>
      <c r="AJ113" s="1">
        <f t="shared" si="27"/>
        <v>0</v>
      </c>
      <c r="AK113" s="1">
        <f t="shared" si="27"/>
        <v>1</v>
      </c>
      <c r="AL113" s="1">
        <f t="shared" si="27"/>
        <v>1</v>
      </c>
    </row>
    <row r="116" spans="1:57" ht="12.75">
      <c r="A116" s="10" t="s">
        <v>480</v>
      </c>
      <c r="D116" s="11" t="s">
        <v>160</v>
      </c>
      <c r="H116" s="1" t="s">
        <v>454</v>
      </c>
      <c r="I116" s="1" t="s">
        <v>141</v>
      </c>
      <c r="J116" s="1" t="s">
        <v>455</v>
      </c>
      <c r="K116" s="1" t="s">
        <v>295</v>
      </c>
      <c r="M116" s="1" t="s">
        <v>454</v>
      </c>
      <c r="N116" s="1" t="s">
        <v>141</v>
      </c>
      <c r="O116" s="1" t="s">
        <v>455</v>
      </c>
      <c r="P116" s="1" t="s">
        <v>295</v>
      </c>
      <c r="Q116" s="1" t="s">
        <v>147</v>
      </c>
      <c r="R116" s="1" t="s">
        <v>297</v>
      </c>
      <c r="S116" s="1" t="s">
        <v>103</v>
      </c>
      <c r="V116" s="1" t="s">
        <v>216</v>
      </c>
      <c r="W116" s="1" t="s">
        <v>217</v>
      </c>
      <c r="X116" s="1" t="s">
        <v>321</v>
      </c>
      <c r="Y116" s="1" t="s">
        <v>229</v>
      </c>
      <c r="Z116" s="1" t="s">
        <v>232</v>
      </c>
      <c r="AA116" s="1" t="s">
        <v>282</v>
      </c>
      <c r="AB116" s="1" t="s">
        <v>215</v>
      </c>
      <c r="AC116" s="1" t="s">
        <v>214</v>
      </c>
      <c r="AD116" s="1" t="s">
        <v>150</v>
      </c>
      <c r="AE116" s="1" t="s">
        <v>220</v>
      </c>
      <c r="AF116" s="1" t="s">
        <v>111</v>
      </c>
      <c r="AG116" s="1" t="s">
        <v>352</v>
      </c>
      <c r="AH116" s="1" t="s">
        <v>224</v>
      </c>
      <c r="AI116" s="1" t="s">
        <v>233</v>
      </c>
      <c r="AJ116" s="1" t="s">
        <v>397</v>
      </c>
      <c r="AK116" s="1" t="s">
        <v>330</v>
      </c>
      <c r="AL116" s="1" t="s">
        <v>147</v>
      </c>
      <c r="AM116" s="1" t="s">
        <v>237</v>
      </c>
      <c r="AN116" s="1" t="s">
        <v>286</v>
      </c>
      <c r="AO116" s="1" t="s">
        <v>281</v>
      </c>
      <c r="AP116" s="1" t="s">
        <v>284</v>
      </c>
      <c r="AQ116" s="1" t="s">
        <v>287</v>
      </c>
      <c r="AR116" s="1" t="s">
        <v>218</v>
      </c>
      <c r="AS116" s="1" t="s">
        <v>285</v>
      </c>
      <c r="AT116" s="1" t="s">
        <v>351</v>
      </c>
      <c r="AU116" s="1" t="s">
        <v>288</v>
      </c>
      <c r="AV116" s="1" t="s">
        <v>289</v>
      </c>
      <c r="AW116" s="1" t="s">
        <v>290</v>
      </c>
      <c r="AX116" s="1" t="s">
        <v>450</v>
      </c>
      <c r="AY116" s="1" t="s">
        <v>291</v>
      </c>
      <c r="AZ116" s="1" t="s">
        <v>292</v>
      </c>
      <c r="BA116" s="1" t="s">
        <v>293</v>
      </c>
      <c r="BB116" s="1" t="s">
        <v>395</v>
      </c>
      <c r="BC116" s="1" t="s">
        <v>325</v>
      </c>
      <c r="BD116" s="1" t="s">
        <v>326</v>
      </c>
      <c r="BE116" s="1" t="s">
        <v>336</v>
      </c>
    </row>
    <row r="117" spans="1:38" ht="12.75">
      <c r="A117" s="1" t="str">
        <f>A2&amp;","&amp;A3&amp;","&amp;A4&amp;","&amp;A5&amp;","&amp;A6&amp;","&amp;A7&amp;","&amp;A8&amp;","&amp;A9&amp;","&amp;A10&amp;","&amp;A11&amp;","&amp;A12&amp;","&amp;A13&amp;","&amp;A14&amp;","&amp;A15&amp;","&amp;A16&amp;","&amp;A17&amp;","&amp;A18&amp;","&amp;A19</f>
        <v>1,15,23,25,31,32,52,53,54,55,56,57,58,64,67,68,69,70</v>
      </c>
      <c r="D117" s="1" t="s">
        <v>278</v>
      </c>
      <c r="H117" s="1" t="str">
        <f>H2&amp;","&amp;H3&amp;","&amp;H4&amp;","&amp;H5&amp;","&amp;H6&amp;","&amp;H7&amp;","&amp;H8&amp;","&amp;H9&amp;","&amp;H10&amp;","&amp;H11&amp;","&amp;H12&amp;","&amp;H13&amp;","&amp;H14&amp;","&amp;H15&amp;","&amp;H16&amp;","&amp;H17&amp;","&amp;H18&amp;","&amp;H19</f>
        <v>,,23,,,,,,,,,,,,,,,</v>
      </c>
      <c r="I117" s="1" t="str">
        <f>I2&amp;","&amp;I3&amp;","&amp;I4&amp;","&amp;I5&amp;","&amp;I6&amp;","&amp;I7&amp;","&amp;I8&amp;","&amp;I9&amp;","&amp;I10&amp;","&amp;I11&amp;","&amp;I12&amp;","&amp;I13&amp;","&amp;I14&amp;","&amp;I15&amp;","&amp;I16&amp;","&amp;I17&amp;","&amp;I18&amp;","&amp;I19</f>
        <v>,,23,,,,,,,,,,,,,,,</v>
      </c>
      <c r="J117" s="1" t="str">
        <f>J2&amp;","&amp;J3&amp;","&amp;J4&amp;","&amp;J5&amp;","&amp;J6&amp;","&amp;J7&amp;","&amp;J8&amp;","&amp;J9&amp;","&amp;J10&amp;","&amp;J11&amp;","&amp;J12&amp;","&amp;J13&amp;","&amp;J14&amp;","&amp;J15&amp;","&amp;J16&amp;","&amp;J17&amp;","&amp;J18&amp;","&amp;J19</f>
        <v>,15,23,,,,52,,,,,,,64,67,68,69,</v>
      </c>
      <c r="K117" s="1" t="str">
        <f>K2&amp;","&amp;K3&amp;","&amp;K4&amp;","&amp;K5&amp;","&amp;K6&amp;","&amp;K7&amp;","&amp;K8&amp;","&amp;K9&amp;","&amp;K10&amp;","&amp;K11&amp;","&amp;K12&amp;","&amp;K13&amp;","&amp;K14&amp;","&amp;K15&amp;","&amp;K16&amp;","&amp;K17&amp;","&amp;K18&amp;","&amp;K19</f>
        <v>,,,,,,,,,,,,,,,,,</v>
      </c>
      <c r="M117" s="1" t="str">
        <f aca="true" t="shared" si="28" ref="M117:S117">M2&amp;","&amp;M3&amp;","&amp;M4&amp;","&amp;M5&amp;","&amp;M6&amp;","&amp;M7&amp;","&amp;M8&amp;","&amp;M9&amp;","&amp;M10&amp;","&amp;M11&amp;","&amp;M12&amp;","&amp;M13&amp;","&amp;M14&amp;","&amp;M15&amp;","&amp;M16&amp;","&amp;M17&amp;","&amp;M18&amp;","&amp;M19</f>
        <v>,,,,,,,,,,,,,,,,,</v>
      </c>
      <c r="N117" s="1" t="str">
        <f t="shared" si="28"/>
        <v>,,,,,,,,,,,,,,,,,</v>
      </c>
      <c r="O117" s="1" t="str">
        <f t="shared" si="28"/>
        <v>1,,,25,31,,52,53,,,56,57,,,,,,70</v>
      </c>
      <c r="P117" s="1" t="str">
        <f t="shared" si="28"/>
        <v>,,,25,,,,,,,,,,,,,,</v>
      </c>
      <c r="Q117" s="1" t="str">
        <f t="shared" si="28"/>
        <v>,,,,,,,,,,,,,,,,,</v>
      </c>
      <c r="R117" s="1" t="str">
        <f t="shared" si="28"/>
        <v>,,,,,,,,,,,,,64,,,,</v>
      </c>
      <c r="S117" s="1" t="str">
        <f t="shared" si="28"/>
        <v>,15,,,,,,,,,,,,,,,,</v>
      </c>
      <c r="U117" s="1"/>
      <c r="V117" s="1" t="str">
        <f aca="true" t="shared" si="29" ref="V117:AL117">V2&amp;","&amp;V3&amp;","&amp;V4&amp;","&amp;V5&amp;","&amp;V6&amp;","&amp;V7&amp;","&amp;V8&amp;","&amp;V9&amp;","&amp;V10&amp;","&amp;V11&amp;","&amp;V12&amp;","&amp;V13&amp;","&amp;V14&amp;","&amp;V15&amp;","&amp;V16&amp;","&amp;V17&amp;","&amp;V18&amp;","&amp;V19</f>
        <v>,,,,,32,52,53,,,56,57,58,64,,68,69,</v>
      </c>
      <c r="W117" s="1" t="str">
        <f t="shared" si="29"/>
        <v>,,,,,32,52,53,,,56,,58,64,,68,,</v>
      </c>
      <c r="X117" s="1" t="str">
        <f t="shared" si="29"/>
        <v>,,,,,32,,,,,,,58,,,,69,</v>
      </c>
      <c r="Y117" s="1" t="str">
        <f t="shared" si="29"/>
        <v>,15,,,,32,52,,,,,,58,64,,68,69,</v>
      </c>
      <c r="Z117" s="1" t="str">
        <f t="shared" si="29"/>
        <v>,15,,,,32,52,,,,,,58,64,,,,</v>
      </c>
      <c r="AA117" s="1" t="str">
        <f t="shared" si="29"/>
        <v>,15,,,,32,52,,,,,,58,,,,69,</v>
      </c>
      <c r="AB117" s="1" t="str">
        <f t="shared" si="29"/>
        <v>,,,,,32,52,,,,56,,,64,,,,</v>
      </c>
      <c r="AC117" s="1" t="str">
        <f t="shared" si="29"/>
        <v>,,,,,,,,,,56,,,,,,,</v>
      </c>
      <c r="AD117" s="1" t="str">
        <f t="shared" si="29"/>
        <v>,,,,,,,,,,,,,64,,,,</v>
      </c>
      <c r="AE117" s="1" t="str">
        <f t="shared" si="29"/>
        <v>,,,,,,,,,,,,,,,68,,</v>
      </c>
      <c r="AF117" s="1" t="str">
        <f t="shared" si="29"/>
        <v>,,,,,,,53,,,,57,,,,,,</v>
      </c>
      <c r="AG117" s="1" t="str">
        <f t="shared" si="29"/>
        <v>,,,,,,,,,,,,,,,,,</v>
      </c>
      <c r="AH117" s="1" t="str">
        <f t="shared" si="29"/>
        <v>,,,,,,,,,,,,,,,,,</v>
      </c>
      <c r="AI117" s="1" t="str">
        <f t="shared" si="29"/>
        <v>,,,,,,,,,,,,,,,,,</v>
      </c>
      <c r="AJ117" s="1" t="str">
        <f t="shared" si="29"/>
        <v>,,,,,,,,,,,,,,,,,</v>
      </c>
      <c r="AK117" s="1" t="str">
        <f t="shared" si="29"/>
        <v>,,,,,,,,,,,,,,,,,</v>
      </c>
      <c r="AL117" s="1" t="str">
        <f t="shared" si="29"/>
        <v>,,,,,,,,,,,,,,,,,</v>
      </c>
    </row>
    <row r="118" spans="1:38" ht="12.75">
      <c r="A118" s="1" t="str">
        <f>A21&amp;","&amp;A22&amp;","&amp;A23&amp;","&amp;A24&amp;","&amp;A25&amp;","&amp;A26</f>
        <v>65,71,72,73,90,91</v>
      </c>
      <c r="D118" s="1" t="s">
        <v>109</v>
      </c>
      <c r="H118" s="1" t="str">
        <f>H21&amp;","&amp;H22&amp;","&amp;H23&amp;","&amp;H24&amp;","&amp;H25&amp;","&amp;H26</f>
        <v>,,,,,</v>
      </c>
      <c r="I118" s="1" t="str">
        <f>I21&amp;","&amp;I22&amp;","&amp;I23&amp;","&amp;I24&amp;","&amp;I25&amp;","&amp;I26</f>
        <v>,,,,,</v>
      </c>
      <c r="J118" s="1" t="str">
        <f>J21&amp;","&amp;J22&amp;","&amp;J23&amp;","&amp;J24&amp;","&amp;J25&amp;","&amp;J26</f>
        <v>65,71,72,73,90,91</v>
      </c>
      <c r="K118" s="1" t="str">
        <f>K21&amp;","&amp;K22&amp;","&amp;K23&amp;","&amp;K24&amp;","&amp;K25&amp;","&amp;K26</f>
        <v>,,,,,</v>
      </c>
      <c r="M118" s="1" t="str">
        <f aca="true" t="shared" si="30" ref="M118:S118">M21&amp;","&amp;M22&amp;","&amp;M23&amp;","&amp;M24&amp;","&amp;M25&amp;","&amp;M26</f>
        <v>,,,,,</v>
      </c>
      <c r="N118" s="1" t="str">
        <f t="shared" si="30"/>
        <v>,,,,,</v>
      </c>
      <c r="O118" s="1" t="str">
        <f t="shared" si="30"/>
        <v>,,72,73,,</v>
      </c>
      <c r="P118" s="1" t="str">
        <f t="shared" si="30"/>
        <v>,,,,,</v>
      </c>
      <c r="Q118" s="1" t="str">
        <f t="shared" si="30"/>
        <v>,,,,,</v>
      </c>
      <c r="R118" s="1" t="str">
        <f t="shared" si="30"/>
        <v>,,,,,</v>
      </c>
      <c r="S118" s="1" t="str">
        <f t="shared" si="30"/>
        <v>,,,,,</v>
      </c>
      <c r="U118" s="1"/>
      <c r="V118" s="1" t="str">
        <f aca="true" t="shared" si="31" ref="V118:AL118">V21&amp;","&amp;V22&amp;","&amp;V23&amp;","&amp;V24&amp;","&amp;V25&amp;","&amp;V26</f>
        <v>65,,,73,90,91</v>
      </c>
      <c r="W118" s="1" t="str">
        <f t="shared" si="31"/>
        <v>65,71,,,90,</v>
      </c>
      <c r="X118" s="1" t="str">
        <f t="shared" si="31"/>
        <v>,,,73,,91</v>
      </c>
      <c r="Y118" s="1" t="str">
        <f t="shared" si="31"/>
        <v>65,71,,73,90,91</v>
      </c>
      <c r="Z118" s="1" t="str">
        <f t="shared" si="31"/>
        <v>,71,,73,90,91</v>
      </c>
      <c r="AA118" s="1" t="str">
        <f t="shared" si="31"/>
        <v>,,,73,,91</v>
      </c>
      <c r="AB118" s="1" t="str">
        <f t="shared" si="31"/>
        <v>,71,,73,90,91</v>
      </c>
      <c r="AC118" s="1" t="str">
        <f t="shared" si="31"/>
        <v>,,,73,,91</v>
      </c>
      <c r="AD118" s="1" t="str">
        <f t="shared" si="31"/>
        <v>,,72,,,</v>
      </c>
      <c r="AE118" s="1" t="str">
        <f t="shared" si="31"/>
        <v>,,,,,</v>
      </c>
      <c r="AF118" s="1" t="str">
        <f t="shared" si="31"/>
        <v>65,,,,,</v>
      </c>
      <c r="AG118" s="1" t="str">
        <f t="shared" si="31"/>
        <v>,,,,,</v>
      </c>
      <c r="AH118" s="1" t="str">
        <f t="shared" si="31"/>
        <v>,,,,,</v>
      </c>
      <c r="AI118" s="1" t="str">
        <f t="shared" si="31"/>
        <v>,,,,,</v>
      </c>
      <c r="AJ118" s="1" t="str">
        <f t="shared" si="31"/>
        <v>,,,,,</v>
      </c>
      <c r="AK118" s="1" t="str">
        <f t="shared" si="31"/>
        <v>,,,,,</v>
      </c>
      <c r="AL118" s="1" t="str">
        <f t="shared" si="31"/>
        <v>,,,,,91</v>
      </c>
    </row>
    <row r="119" spans="1:38" ht="12.75">
      <c r="A119" s="1" t="str">
        <f>A27&amp;","&amp;A28&amp;","&amp;A29&amp;","&amp;A30&amp;","&amp;A31&amp;","&amp;A32&amp;","&amp;A33&amp;","&amp;A34&amp;","&amp;A35&amp;","&amp;A36&amp;","&amp;A37&amp;","&amp;A38&amp;","&amp;A39&amp;","&amp;A40&amp;","&amp;A41&amp;","&amp;A42&amp;","&amp;A43&amp;","&amp;A44&amp;","&amp;A45&amp;","&amp;A46&amp;","&amp;A47&amp;","&amp;A48&amp;","&amp;A49&amp;","&amp;A50&amp;","&amp;A51</f>
        <v>19,20,29,39,41,50,51,74,75,76,77,78,79,80,81,82,83,84,86,87,88,89,92,93,97</v>
      </c>
      <c r="D119" s="1" t="s">
        <v>182</v>
      </c>
      <c r="H119" s="1" t="str">
        <f>H27&amp;","&amp;H28&amp;","&amp;H29&amp;","&amp;H30&amp;","&amp;H31&amp;","&amp;H32&amp;","&amp;H33&amp;","&amp;H34&amp;","&amp;H35&amp;","&amp;H36&amp;","&amp;H37&amp;","&amp;H38&amp;","&amp;H39&amp;","&amp;H40&amp;","&amp;H41&amp;","&amp;H42&amp;","&amp;H43&amp;","&amp;H44&amp;","&amp;H45&amp;","&amp;H46&amp;","&amp;H47&amp;","&amp;H48&amp;","&amp;H49&amp;","&amp;H50&amp;","&amp;H51</f>
        <v>19,,,,,,,,,,,,,,,,,,,,,,,,</v>
      </c>
      <c r="I119" s="1" t="str">
        <f>I27&amp;","&amp;I28&amp;","&amp;I29&amp;","&amp;I30&amp;","&amp;I31&amp;","&amp;I32&amp;","&amp;I33&amp;","&amp;I34&amp;","&amp;I35&amp;","&amp;I36&amp;","&amp;I37&amp;","&amp;I38&amp;","&amp;I39&amp;","&amp;I40&amp;","&amp;I41&amp;","&amp;I42&amp;","&amp;I43&amp;","&amp;I44&amp;","&amp;I45&amp;","&amp;I46&amp;","&amp;I47&amp;","&amp;I48&amp;","&amp;I49&amp;","&amp;I50&amp;","&amp;I51</f>
        <v>,,,,,,,,,,,,,,,,,,,,,,,,</v>
      </c>
      <c r="J119" s="1" t="str">
        <f>J27&amp;","&amp;J28&amp;","&amp;J29&amp;","&amp;J30&amp;","&amp;J31&amp;","&amp;J32&amp;","&amp;J33&amp;","&amp;J34&amp;","&amp;J35&amp;","&amp;J36&amp;","&amp;J37&amp;","&amp;J38&amp;","&amp;J39&amp;","&amp;J40&amp;","&amp;J41&amp;","&amp;J42&amp;","&amp;J43&amp;","&amp;J44&amp;","&amp;J45&amp;","&amp;J46&amp;","&amp;J47&amp;","&amp;J48&amp;","&amp;J49&amp;","&amp;J50&amp;","&amp;J51</f>
        <v>19,,,,,50,51,74,75,76,77,78,79,80,81,82,83,84,86,,88,89,92,93,</v>
      </c>
      <c r="K119" s="1" t="str">
        <f>K27&amp;","&amp;K28&amp;","&amp;K29&amp;","&amp;K30&amp;","&amp;K31&amp;","&amp;K32&amp;","&amp;K33&amp;","&amp;K34&amp;","&amp;K35&amp;","&amp;K36&amp;","&amp;K37&amp;","&amp;K38&amp;","&amp;K39&amp;","&amp;K40&amp;","&amp;K41&amp;","&amp;K42&amp;","&amp;K43&amp;","&amp;K44&amp;","&amp;K45&amp;","&amp;K46&amp;","&amp;K47&amp;","&amp;K48&amp;","&amp;K49&amp;","&amp;K50&amp;","&amp;K51</f>
        <v>,,,,41,,51,,,,,,,,,,,,,,,,,,</v>
      </c>
      <c r="M119" s="1" t="str">
        <f aca="true" t="shared" si="32" ref="M119:S119">M27&amp;","&amp;M28&amp;","&amp;M29&amp;","&amp;M30&amp;","&amp;M31&amp;","&amp;M32&amp;","&amp;M33&amp;","&amp;M34&amp;","&amp;M35&amp;","&amp;M36&amp;","&amp;M37&amp;","&amp;M38&amp;","&amp;M39&amp;","&amp;M40&amp;","&amp;M41&amp;","&amp;M42&amp;","&amp;M43&amp;","&amp;M44&amp;","&amp;M45&amp;","&amp;M46&amp;","&amp;M47&amp;","&amp;M48&amp;","&amp;M49&amp;","&amp;M50&amp;","&amp;M51</f>
        <v>,20,,,,,,,,,,,,,,,,,86,,,,,,</v>
      </c>
      <c r="N119" s="1" t="str">
        <f t="shared" si="32"/>
        <v>,20,,,,,,74,,,,,,,,,,,,87,,89,,,</v>
      </c>
      <c r="O119" s="1" t="str">
        <f t="shared" si="32"/>
        <v>,20,29,39,41,50,,74,,,,,,,,82,,,86,87,88,,92,93,</v>
      </c>
      <c r="P119" s="1" t="str">
        <f t="shared" si="32"/>
        <v>,20,29,,41,,,,,,,,,,,,,84,,,,,,,</v>
      </c>
      <c r="Q119" s="1" t="str">
        <f t="shared" si="32"/>
        <v>,20,,,,,,,,,,,,,,,,,,,,,,,</v>
      </c>
      <c r="R119" s="1" t="str">
        <f t="shared" si="32"/>
        <v>19,,,,,,,,,,,,,,,,,,,,,,,,</v>
      </c>
      <c r="S119" s="1" t="str">
        <f t="shared" si="32"/>
        <v>19,20,,,,,,,,,,,,,,,,84,86,,88,,,,</v>
      </c>
      <c r="U119" s="1"/>
      <c r="V119" s="1" t="str">
        <f aca="true" t="shared" si="33" ref="V119:AL119">V27&amp;","&amp;V28&amp;","&amp;V29&amp;","&amp;V30&amp;","&amp;V31&amp;","&amp;V32&amp;","&amp;V33&amp;","&amp;V34&amp;","&amp;V35&amp;","&amp;V36&amp;","&amp;V37&amp;","&amp;V38&amp;","&amp;V39&amp;","&amp;V40&amp;","&amp;V41&amp;","&amp;V42&amp;","&amp;V43&amp;","&amp;V44&amp;","&amp;V45&amp;","&amp;V46&amp;","&amp;V47&amp;","&amp;V48&amp;","&amp;V49&amp;","&amp;V50&amp;","&amp;V51</f>
        <v>19,,,39,,50,51,74,75,76,77,78,79,80,81,,83,84,86,,88,89,92,,</v>
      </c>
      <c r="W119" s="1" t="str">
        <f t="shared" si="33"/>
        <v>19,,,39,,50,51,74,75,76,77,78,79,80,81,,,84,86,,88,,,,</v>
      </c>
      <c r="X119" s="1" t="str">
        <f t="shared" si="33"/>
        <v>19,,,39,,,,,75,,,,,,,,83,,,,,89,92,,</v>
      </c>
      <c r="Y119" s="1" t="str">
        <f t="shared" si="33"/>
        <v>19,,,39,,50,,74,75,76,77,,79,80,81,,83,84,,,88,89,92,,</v>
      </c>
      <c r="Z119" s="1" t="str">
        <f t="shared" si="33"/>
        <v>19,,,39,,,,74,75,76,77,78,79,80,81,,83,84,,,,89,,,</v>
      </c>
      <c r="AA119" s="1" t="str">
        <f t="shared" si="33"/>
        <v>,,,,,,,,,,,,,,,,,,,,,,,,</v>
      </c>
      <c r="AB119" s="1" t="str">
        <f t="shared" si="33"/>
        <v>19,,,,,50,51,,75,76,77,78,79,80,,,,,,,,89,,93,</v>
      </c>
      <c r="AC119" s="1" t="str">
        <f t="shared" si="33"/>
        <v>,,,,,,,,,,,,,80,,,,,,,,,,,</v>
      </c>
      <c r="AD119" s="1" t="str">
        <f t="shared" si="33"/>
        <v>19,,,39,,,,,75,,,,,80,,,83,,,,,,,,</v>
      </c>
      <c r="AE119" s="1" t="str">
        <f t="shared" si="33"/>
        <v>,,,,,,,,,,,,,,,,83,,,,,,,,</v>
      </c>
      <c r="AF119" s="1" t="str">
        <f t="shared" si="33"/>
        <v>,,,39,,,,74,75,,77,,,80,81,82,83,84,86,,88,,92,93,</v>
      </c>
      <c r="AG119" s="1" t="str">
        <f t="shared" si="33"/>
        <v>,,,,,,,,,,,,,,,,,,,,,,,,</v>
      </c>
      <c r="AH119" s="1" t="str">
        <f t="shared" si="33"/>
        <v>,,,,,,,,,,,,,,,,,,,,,,,,</v>
      </c>
      <c r="AI119" s="1" t="str">
        <f t="shared" si="33"/>
        <v>,,,,,,,,,,,,,,,,,,,,,,,,</v>
      </c>
      <c r="AJ119" s="1" t="str">
        <f t="shared" si="33"/>
        <v>,,,,,,,,,,,,,,,,,,,,,,,,</v>
      </c>
      <c r="AK119" s="1" t="str">
        <f t="shared" si="33"/>
        <v>,,,,,,,,,,,,,,,,,,,,,,,,</v>
      </c>
      <c r="AL119" s="1" t="str">
        <f t="shared" si="33"/>
        <v>,,,,,,,,,,,,,,,,,84,,,,,,,</v>
      </c>
    </row>
    <row r="120" spans="1:38" ht="12.75">
      <c r="A120" s="1" t="str">
        <f>A53&amp;","&amp;A54&amp;","&amp;A55&amp;","&amp;A56&amp;","&amp;A57&amp;","&amp;A58&amp;","&amp;A59&amp;","&amp;A60&amp;","&amp;A61&amp;","&amp;A62&amp;","&amp;A63</f>
        <v>3,4,6,9,35,37,60,61,62,63,94</v>
      </c>
      <c r="D120" s="1" t="s">
        <v>398</v>
      </c>
      <c r="H120" s="1" t="str">
        <f>H53&amp;","&amp;H54&amp;","&amp;H55&amp;","&amp;H56&amp;","&amp;H57&amp;","&amp;H58&amp;","&amp;H59&amp;","&amp;H60&amp;","&amp;H61&amp;","&amp;H62&amp;","&amp;H63</f>
        <v>,,6,,,,,,,,</v>
      </c>
      <c r="I120" s="1" t="str">
        <f>I53&amp;","&amp;I54&amp;","&amp;I55&amp;","&amp;I56&amp;","&amp;I57&amp;","&amp;I58&amp;","&amp;I59&amp;","&amp;I60&amp;","&amp;I61&amp;","&amp;I62&amp;","&amp;I63</f>
        <v>,,6,,,,,,,,</v>
      </c>
      <c r="J120" s="1" t="str">
        <f>J53&amp;","&amp;J54&amp;","&amp;J55&amp;","&amp;J56&amp;","&amp;J57&amp;","&amp;J58&amp;","&amp;J59&amp;","&amp;J60&amp;","&amp;J61&amp;","&amp;J62&amp;","&amp;J63</f>
        <v>,,6,,,,60,61,62,,94</v>
      </c>
      <c r="K120" s="1" t="str">
        <f>K53&amp;","&amp;K54&amp;","&amp;K55&amp;","&amp;K56&amp;","&amp;K57&amp;","&amp;K58&amp;","&amp;K59&amp;","&amp;K60&amp;","&amp;K61&amp;","&amp;K62&amp;","&amp;K63</f>
        <v>,,,,,,,,,,</v>
      </c>
      <c r="M120" s="1" t="str">
        <f aca="true" t="shared" si="34" ref="M120:S120">M53&amp;","&amp;M54&amp;","&amp;M55&amp;","&amp;M56&amp;","&amp;M57&amp;","&amp;M58&amp;","&amp;M59&amp;","&amp;M60&amp;","&amp;M61&amp;","&amp;M62&amp;","&amp;M63</f>
        <v>,,,9,,,,,62,,94</v>
      </c>
      <c r="N120" s="1" t="str">
        <f t="shared" si="34"/>
        <v>,,6,9,,,,,62,,</v>
      </c>
      <c r="O120" s="1" t="str">
        <f t="shared" si="34"/>
        <v>3,4,6,9,35,37,60,61,62,63,</v>
      </c>
      <c r="P120" s="1" t="str">
        <f t="shared" si="34"/>
        <v>3,4,,9,35,,,,,,</v>
      </c>
      <c r="Q120" s="1" t="str">
        <f t="shared" si="34"/>
        <v>,,6,,,,,,,,94</v>
      </c>
      <c r="R120" s="1" t="str">
        <f t="shared" si="34"/>
        <v>,,6,,,,,,,,</v>
      </c>
      <c r="S120" s="1" t="str">
        <f t="shared" si="34"/>
        <v>,,6,9,,,60,61,,,94</v>
      </c>
      <c r="U120" s="1"/>
      <c r="V120" s="1" t="str">
        <f aca="true" t="shared" si="35" ref="V120:AL120">V53&amp;","&amp;V54&amp;","&amp;V55&amp;","&amp;V56&amp;","&amp;V57&amp;","&amp;V58&amp;","&amp;V59&amp;","&amp;V60&amp;","&amp;V61&amp;","&amp;V62&amp;","&amp;V63</f>
        <v>,4,6,,,,60,61,,,94</v>
      </c>
      <c r="W120" s="1" t="str">
        <f t="shared" si="35"/>
        <v>,4,6,,,,60,61,,,94</v>
      </c>
      <c r="X120" s="1" t="str">
        <f t="shared" si="35"/>
        <v>,,6,,,,60,61,,,94</v>
      </c>
      <c r="Y120" s="1" t="str">
        <f t="shared" si="35"/>
        <v>,,6,,,,60,61,,,94</v>
      </c>
      <c r="Z120" s="1" t="str">
        <f t="shared" si="35"/>
        <v>,,6,,,,60,61,,,94</v>
      </c>
      <c r="AA120" s="1" t="str">
        <f t="shared" si="35"/>
        <v>,,6,,,,60,61,,,94</v>
      </c>
      <c r="AB120" s="1" t="str">
        <f t="shared" si="35"/>
        <v>,4,6,,,,60,61,,,94</v>
      </c>
      <c r="AC120" s="1" t="str">
        <f t="shared" si="35"/>
        <v>,4,6,,,,60,61,,,94</v>
      </c>
      <c r="AD120" s="1" t="str">
        <f t="shared" si="35"/>
        <v>,,,,,37,,,,,94</v>
      </c>
      <c r="AE120" s="1" t="str">
        <f t="shared" si="35"/>
        <v>,4,,,,,,,,,</v>
      </c>
      <c r="AF120" s="1" t="str">
        <f t="shared" si="35"/>
        <v>,,,,,,,,,,</v>
      </c>
      <c r="AG120" s="1" t="str">
        <f t="shared" si="35"/>
        <v>,,,,,,,61,,,</v>
      </c>
      <c r="AH120" s="1" t="str">
        <f t="shared" si="35"/>
        <v>,,6,,,,,,,,</v>
      </c>
      <c r="AI120" s="1" t="str">
        <f t="shared" si="35"/>
        <v>,,6,,,,,,62,,94</v>
      </c>
      <c r="AJ120" s="1" t="str">
        <f t="shared" si="35"/>
        <v>,,,,,,,,,,</v>
      </c>
      <c r="AK120" s="1" t="str">
        <f t="shared" si="35"/>
        <v>,,,,,,,61,,,</v>
      </c>
      <c r="AL120" s="1" t="str">
        <f t="shared" si="35"/>
        <v>,,,,,,,,,,</v>
      </c>
    </row>
    <row r="121" spans="1:38" ht="12.75">
      <c r="A121" s="1" t="str">
        <f>A64&amp;","&amp;A65&amp;","&amp;A66&amp;","&amp;A67&amp;","&amp;A68&amp;","&amp;A69&amp;","&amp;A70&amp;","&amp;A71&amp;","&amp;A72&amp;","&amp;A73&amp;","&amp;A74&amp;","&amp;A75&amp;","&amp;A76&amp;","&amp;A77&amp;","&amp;A78&amp;","&amp;A79&amp;","&amp;A80&amp;","&amp;A81&amp;","&amp;A82&amp;","&amp;A83&amp;","&amp;A84</f>
        <v>2,10,11,13,14,16,17,18,21,33,34,45,46,47,59,98,99,103,105,106,107</v>
      </c>
      <c r="D121" s="1" t="s">
        <v>332</v>
      </c>
      <c r="H121" s="1" t="str">
        <f>H64&amp;","&amp;H65&amp;","&amp;H66&amp;","&amp;H67&amp;","&amp;H68&amp;","&amp;H69&amp;","&amp;H70&amp;","&amp;H71&amp;","&amp;H72&amp;","&amp;H73&amp;","&amp;H74&amp;","&amp;H75&amp;","&amp;H76&amp;","&amp;H77&amp;","&amp;H78&amp;","&amp;H79&amp;","&amp;H80&amp;","&amp;H81&amp;","&amp;H82&amp;","&amp;H83&amp;","&amp;H84</f>
        <v>,,,,,,,,,,,,,,,,,,,,</v>
      </c>
      <c r="I121" s="1" t="str">
        <f>I64&amp;","&amp;I65&amp;","&amp;I66&amp;","&amp;I67&amp;","&amp;I68&amp;","&amp;I69&amp;","&amp;I70&amp;","&amp;I71&amp;","&amp;I72&amp;","&amp;I73&amp;","&amp;I74&amp;","&amp;I75&amp;","&amp;I76&amp;","&amp;I77&amp;","&amp;I78&amp;","&amp;I79&amp;","&amp;I80&amp;","&amp;I81&amp;","&amp;I82&amp;","&amp;I83&amp;","&amp;I84</f>
        <v>,,,,,,,,,,,,,,,,,,,,</v>
      </c>
      <c r="J121" s="1" t="str">
        <f>J64&amp;","&amp;J65&amp;","&amp;J66&amp;","&amp;J67&amp;","&amp;J68&amp;","&amp;J69&amp;","&amp;J70&amp;","&amp;J71&amp;","&amp;J72&amp;","&amp;J73&amp;","&amp;J74&amp;","&amp;J75&amp;","&amp;J76&amp;","&amp;J77&amp;","&amp;J78&amp;","&amp;J79&amp;","&amp;J80&amp;","&amp;J81&amp;","&amp;J82&amp;","&amp;J83&amp;","&amp;J84</f>
        <v>,,,13,14,,,18,,,,,,,,,,,,,</v>
      </c>
      <c r="K121" s="1" t="str">
        <f>K64&amp;","&amp;K65&amp;","&amp;K66&amp;","&amp;K67&amp;","&amp;K68&amp;","&amp;K69&amp;","&amp;K70&amp;","&amp;K71&amp;","&amp;K72&amp;","&amp;K73&amp;","&amp;K74&amp;","&amp;K75&amp;","&amp;K76&amp;","&amp;K77&amp;","&amp;K78&amp;","&amp;K79&amp;","&amp;K80&amp;","&amp;K81&amp;","&amp;K82&amp;","&amp;K83&amp;","&amp;K84</f>
        <v>,,,13,14,,,,,,,,,,,,,,,,</v>
      </c>
      <c r="M121" s="1" t="str">
        <f aca="true" t="shared" si="36" ref="M121:S121">M64&amp;","&amp;M65&amp;","&amp;M66&amp;","&amp;M67&amp;","&amp;M68&amp;","&amp;M69&amp;","&amp;M70&amp;","&amp;M71&amp;","&amp;M72&amp;","&amp;M73&amp;","&amp;M74&amp;","&amp;M75&amp;","&amp;M76&amp;","&amp;M77&amp;","&amp;M78&amp;","&amp;M79&amp;","&amp;M80&amp;","&amp;M81&amp;","&amp;M82&amp;","&amp;M83&amp;","&amp;M84</f>
        <v>,10,11,,,,17,18,,,34,45,,,59,,,,,,</v>
      </c>
      <c r="N121" s="1" t="str">
        <f t="shared" si="36"/>
        <v>,,11,,,,17,18,,,,45,,,59,,,,,,</v>
      </c>
      <c r="O121" s="1" t="str">
        <f t="shared" si="36"/>
        <v>2,10,11,,14,,17,18,,33,34,45,,,59,,,,,,</v>
      </c>
      <c r="P121" s="1" t="str">
        <f t="shared" si="36"/>
        <v>2,10,11,,14,,,,,33,34,,,,59,,,,,,</v>
      </c>
      <c r="Q121" s="1" t="str">
        <f t="shared" si="36"/>
        <v>,,,,,,,18,,,,45,,,59,,,,,,</v>
      </c>
      <c r="R121" s="1" t="str">
        <f t="shared" si="36"/>
        <v>,,11,,,,17,18,,,,45,46,,59,,,,,,</v>
      </c>
      <c r="S121" s="1" t="str">
        <f t="shared" si="36"/>
        <v>,,11,13,,,17,18,,,34,45,,,59,,,,,,</v>
      </c>
      <c r="U121" s="1"/>
      <c r="V121" s="1" t="str">
        <f aca="true" t="shared" si="37" ref="V121:AL121">V64&amp;","&amp;V65&amp;","&amp;V66&amp;","&amp;V67&amp;","&amp;V68&amp;","&amp;V69&amp;","&amp;V70&amp;","&amp;V71&amp;","&amp;V72&amp;","&amp;V73&amp;","&amp;V74&amp;","&amp;V75&amp;","&amp;V76&amp;","&amp;V77&amp;","&amp;V78&amp;","&amp;V79&amp;","&amp;V80&amp;","&amp;V81&amp;","&amp;V82&amp;","&amp;V83&amp;","&amp;V84</f>
        <v>,,,,,,,18,,,,,,,,,,,,,</v>
      </c>
      <c r="W121" s="1" t="str">
        <f t="shared" si="37"/>
        <v>,,,,,,,18,,,,,,,,,,,,,</v>
      </c>
      <c r="X121" s="1" t="str">
        <f t="shared" si="37"/>
        <v>,,,,,,,18,,,,,,,,,,,,,</v>
      </c>
      <c r="Y121" s="1" t="str">
        <f t="shared" si="37"/>
        <v>,,,,,,,18,,,,,,,,,,,,,</v>
      </c>
      <c r="Z121" s="1" t="str">
        <f t="shared" si="37"/>
        <v>,,,13,,,,18,,,,,,,,,,,,,</v>
      </c>
      <c r="AA121" s="1" t="str">
        <f t="shared" si="37"/>
        <v>,,,,,,,,,,,,,,,,,,,,</v>
      </c>
      <c r="AB121" s="1" t="str">
        <f t="shared" si="37"/>
        <v>,,,13,,,17,18,,,,,,,,,,,,,</v>
      </c>
      <c r="AC121" s="1" t="str">
        <f t="shared" si="37"/>
        <v>,,,,14,,17,18,,,,,,,,,,,,,</v>
      </c>
      <c r="AD121" s="1" t="str">
        <f t="shared" si="37"/>
        <v>,,,,,,,,,,,,,,,,,,,,</v>
      </c>
      <c r="AE121" s="1" t="str">
        <f t="shared" si="37"/>
        <v>,,,,14,,,,,,,,,,,,,,,,</v>
      </c>
      <c r="AF121" s="1" t="str">
        <f t="shared" si="37"/>
        <v>,,,,,,,,,,,,,,,,,,,,</v>
      </c>
      <c r="AG121" s="1" t="str">
        <f t="shared" si="37"/>
        <v>,,,,,,,,,,,,,,,,,,,,</v>
      </c>
      <c r="AH121" s="1" t="str">
        <f t="shared" si="37"/>
        <v>,,,,,,,,,,,,,,,,,,,,</v>
      </c>
      <c r="AI121" s="1" t="str">
        <f t="shared" si="37"/>
        <v>,,,,,,,,,,,,,,,,,,,,</v>
      </c>
      <c r="AJ121" s="1" t="str">
        <f t="shared" si="37"/>
        <v>,,,,,,,,,,,,,,,,,,,,</v>
      </c>
      <c r="AK121" s="1" t="str">
        <f t="shared" si="37"/>
        <v>,,,,,,,,,,,,,,,,,,,,</v>
      </c>
      <c r="AL121" s="1" t="str">
        <f t="shared" si="37"/>
        <v>,,,,,,,,,,,,,,,,,,,,</v>
      </c>
    </row>
    <row r="122" spans="1:38" ht="12.75">
      <c r="A122" s="1" t="str">
        <f>A85&amp;","&amp;A86&amp;","&amp;A87&amp;","&amp;A88&amp;","&amp;A89&amp;","&amp;A90&amp;","&amp;A91&amp;","&amp;A92&amp;","&amp;A93&amp;","&amp;A94&amp;","&amp;A95&amp;","&amp;A96&amp;","&amp;A97&amp;","&amp;A98&amp;","&amp;A99&amp;","&amp;A100&amp;","&amp;A101&amp;","&amp;A102&amp;","&amp;A103</f>
        <v>7,8,12,22,26,27,28,36,38,40,42,43,44,95,96,100,101,102,104</v>
      </c>
      <c r="D122" s="1" t="s">
        <v>276</v>
      </c>
      <c r="H122" s="1" t="str">
        <f>H85&amp;","&amp;H86&amp;","&amp;H87&amp;","&amp;H88&amp;","&amp;H89&amp;","&amp;H90&amp;","&amp;H91&amp;","&amp;H92&amp;","&amp;H93&amp;","&amp;H94&amp;","&amp;H95&amp;","&amp;H96&amp;","&amp;H97&amp;","&amp;H98&amp;","&amp;H99&amp;","&amp;H100&amp;","&amp;H101&amp;","&amp;H102&amp;","&amp;H103</f>
        <v>,,,,,,,,,,,43,44,95,,,,,</v>
      </c>
      <c r="I122" s="1" t="str">
        <f>I85&amp;","&amp;I86&amp;","&amp;I87&amp;","&amp;I88&amp;","&amp;I89&amp;","&amp;I90&amp;","&amp;I91&amp;","&amp;I92&amp;","&amp;I93&amp;","&amp;I94&amp;","&amp;I95&amp;","&amp;I96&amp;","&amp;I97&amp;","&amp;I98&amp;","&amp;I99&amp;","&amp;I100&amp;","&amp;I101&amp;","&amp;I102&amp;","&amp;I103</f>
        <v>,,,,,,,,,,,43,,,,,,,</v>
      </c>
      <c r="J122" s="1" t="str">
        <f>J85&amp;","&amp;J86&amp;","&amp;J87&amp;","&amp;J88&amp;","&amp;J89&amp;","&amp;J90&amp;","&amp;J91&amp;","&amp;J92&amp;","&amp;J93&amp;","&amp;J94&amp;","&amp;J95&amp;","&amp;J96&amp;","&amp;J97&amp;","&amp;J98&amp;","&amp;J99&amp;","&amp;J100&amp;","&amp;J101&amp;","&amp;J102&amp;","&amp;J103</f>
        <v>,8,,22,26,27,28,,,,,43,44,,,,,,</v>
      </c>
      <c r="K122" s="1" t="str">
        <f>K85&amp;","&amp;K86&amp;","&amp;K87&amp;","&amp;K88&amp;","&amp;K89&amp;","&amp;K90&amp;","&amp;K91&amp;","&amp;K92&amp;","&amp;K93&amp;","&amp;K94&amp;","&amp;K95&amp;","&amp;K96&amp;","&amp;K97&amp;","&amp;K98&amp;","&amp;K99&amp;","&amp;K100&amp;","&amp;K101&amp;","&amp;K102&amp;","&amp;K103</f>
        <v>,8,,22,,,28,,,,,,,,,,,,</v>
      </c>
      <c r="M122" s="1" t="str">
        <f aca="true" t="shared" si="38" ref="M122:S122">M85&amp;","&amp;M86&amp;","&amp;M87&amp;","&amp;M88&amp;","&amp;M89&amp;","&amp;M90&amp;","&amp;M91&amp;","&amp;M92&amp;","&amp;M93&amp;","&amp;M94&amp;","&amp;M95&amp;","&amp;M96&amp;","&amp;M97&amp;","&amp;M98&amp;","&amp;M99&amp;","&amp;M100&amp;","&amp;M101&amp;","&amp;M102&amp;","&amp;M103</f>
        <v>7,,,,26,,,36,38,40,,,,95,,,,,</v>
      </c>
      <c r="N122" s="1" t="str">
        <f t="shared" si="38"/>
        <v>7,,,,26,,,,38,40,42,,,95,,,,,</v>
      </c>
      <c r="O122" s="1" t="str">
        <f t="shared" si="38"/>
        <v>7,8,12,,26,,,36,38,40,42,,,,,,,,</v>
      </c>
      <c r="P122" s="1" t="str">
        <f t="shared" si="38"/>
        <v>7,8,12,,26,,,36,,,,,,,,,,,</v>
      </c>
      <c r="Q122" s="1" t="str">
        <f t="shared" si="38"/>
        <v>,,,,26,,,,,40,,,,,,,,,</v>
      </c>
      <c r="R122" s="1" t="str">
        <f t="shared" si="38"/>
        <v>,,,,26,27,,,38,40,42,43,44,95,,,,,</v>
      </c>
      <c r="S122" s="1" t="str">
        <f t="shared" si="38"/>
        <v>7,,,,26,,,,,40,42,43,,95,,,,,</v>
      </c>
      <c r="U122" s="1"/>
      <c r="V122" s="1" t="str">
        <f aca="true" t="shared" si="39" ref="V122:AL122">V85&amp;","&amp;V86&amp;","&amp;V87&amp;","&amp;V88&amp;","&amp;V89&amp;","&amp;V90&amp;","&amp;V91&amp;","&amp;V92&amp;","&amp;V93&amp;","&amp;V94&amp;","&amp;V95&amp;","&amp;V96&amp;","&amp;V97&amp;","&amp;V98&amp;","&amp;V99&amp;","&amp;V100&amp;","&amp;V101&amp;","&amp;V102&amp;","&amp;V103</f>
        <v>,8,,22,26,27,28,,,,,43,,95,,,,,</v>
      </c>
      <c r="W122" s="1" t="str">
        <f t="shared" si="39"/>
        <v>,8,,22,26,27,28,,,,,43,,95,,,,,</v>
      </c>
      <c r="X122" s="1" t="str">
        <f t="shared" si="39"/>
        <v>,,,,,27,,,,,,,,,,,,,</v>
      </c>
      <c r="Y122" s="1" t="str">
        <f t="shared" si="39"/>
        <v>,8,,,26,27,,,,,,43,,95,,,,,</v>
      </c>
      <c r="Z122" s="1" t="str">
        <f t="shared" si="39"/>
        <v>,8,12,22,26,27,28,,,,,43,,,,,,,</v>
      </c>
      <c r="AA122" s="1" t="str">
        <f t="shared" si="39"/>
        <v>,,,,,,,,,,,,,,,,,,</v>
      </c>
      <c r="AB122" s="1" t="str">
        <f t="shared" si="39"/>
        <v>,8,,22,26,27,,,,,,,44,,,,,,</v>
      </c>
      <c r="AC122" s="1" t="str">
        <f t="shared" si="39"/>
        <v>,8,12,,26,27,28,,,,,,44,,,,,,</v>
      </c>
      <c r="AD122" s="1" t="str">
        <f t="shared" si="39"/>
        <v>,,,,26,,,,,,,,,,,,,,</v>
      </c>
      <c r="AE122" s="1" t="str">
        <f t="shared" si="39"/>
        <v>,,,,26,,,,,,,,,,,,,,</v>
      </c>
      <c r="AF122" s="1" t="str">
        <f t="shared" si="39"/>
        <v>,,,,,,,,,,,,,,,,,,</v>
      </c>
      <c r="AG122" s="1" t="str">
        <f t="shared" si="39"/>
        <v>,,,,26,,,,,,,,44,,,,,,</v>
      </c>
      <c r="AH122" s="1" t="str">
        <f t="shared" si="39"/>
        <v>,,,,,27,,,,,,,,,,,,,</v>
      </c>
      <c r="AI122" s="1" t="str">
        <f t="shared" si="39"/>
        <v>,,,,,,,,,,,,,,,,,,</v>
      </c>
      <c r="AJ122" s="1" t="str">
        <f t="shared" si="39"/>
        <v>,,,,,,,,,,,43,,,,,,,</v>
      </c>
      <c r="AK122" s="1" t="str">
        <f t="shared" si="39"/>
        <v>,,,,,,,,,,,,,,,,,,</v>
      </c>
      <c r="AL122" s="1" t="str">
        <f t="shared" si="39"/>
        <v>,,12,,,,,,,,,,,,,,,,</v>
      </c>
    </row>
    <row r="126" spans="1:3" ht="12.75">
      <c r="A126" s="13"/>
      <c r="B126" s="13" t="s">
        <v>480</v>
      </c>
      <c r="C126" s="13" t="s">
        <v>219</v>
      </c>
    </row>
    <row r="127" spans="1:3" ht="51">
      <c r="A127" s="13" t="s">
        <v>278</v>
      </c>
      <c r="B127" s="14" t="s">
        <v>481</v>
      </c>
      <c r="C127" s="14">
        <v>18</v>
      </c>
    </row>
    <row r="128" spans="1:3" ht="12.75">
      <c r="A128" s="13" t="s">
        <v>109</v>
      </c>
      <c r="B128" s="14" t="s">
        <v>482</v>
      </c>
      <c r="C128" s="14">
        <v>6</v>
      </c>
    </row>
    <row r="129" spans="1:3" ht="63.75">
      <c r="A129" s="13" t="s">
        <v>182</v>
      </c>
      <c r="B129" s="14" t="s">
        <v>483</v>
      </c>
      <c r="C129" s="14">
        <v>25</v>
      </c>
    </row>
    <row r="130" spans="1:3" ht="25.5">
      <c r="A130" s="13" t="s">
        <v>398</v>
      </c>
      <c r="B130" s="15" t="s">
        <v>484</v>
      </c>
      <c r="C130" s="14">
        <v>11</v>
      </c>
    </row>
    <row r="131" spans="1:3" ht="51">
      <c r="A131" s="13" t="s">
        <v>332</v>
      </c>
      <c r="B131" s="14" t="s">
        <v>485</v>
      </c>
      <c r="C131" s="14">
        <v>21</v>
      </c>
    </row>
    <row r="132" spans="1:3" ht="51">
      <c r="A132" s="13" t="s">
        <v>276</v>
      </c>
      <c r="B132" s="14" t="s">
        <v>486</v>
      </c>
      <c r="C132" s="14">
        <v>19</v>
      </c>
    </row>
    <row r="158" spans="21:30" s="10" customFormat="1" ht="12.75">
      <c r="U158" s="12"/>
      <c r="AD158" s="1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95"/>
  <sheetViews>
    <sheetView workbookViewId="0" topLeftCell="A1">
      <pane xSplit="4" ySplit="1" topLeftCell="E3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52" sqref="G52"/>
    </sheetView>
  </sheetViews>
  <sheetFormatPr defaultColWidth="9.140625" defaultRowHeight="12.75"/>
  <cols>
    <col min="1" max="1" width="12.57421875" style="1" customWidth="1"/>
    <col min="2" max="2" width="16.28125" style="1" customWidth="1"/>
    <col min="3" max="3" width="9.140625" style="1" customWidth="1"/>
    <col min="4" max="4" width="17.28125" style="1" customWidth="1"/>
    <col min="5" max="8" width="30.421875" style="1" customWidth="1"/>
    <col min="9" max="20" width="12.00390625" style="1" customWidth="1"/>
    <col min="21" max="21" width="12.00390625" style="0" customWidth="1"/>
    <col min="22" max="29" width="12.00390625" style="1" customWidth="1"/>
    <col min="30" max="30" width="12.00390625" style="0" customWidth="1"/>
    <col min="31" max="44" width="12.00390625" style="1" customWidth="1"/>
    <col min="45" max="46" width="9.140625" style="1" customWidth="1"/>
    <col min="47" max="47" width="7.421875" style="1" customWidth="1"/>
    <col min="48" max="16384" width="9.140625" style="1" customWidth="1"/>
  </cols>
  <sheetData>
    <row r="1" spans="1:57" ht="12.75">
      <c r="A1" s="1" t="s">
        <v>279</v>
      </c>
      <c r="C1" s="1" t="s">
        <v>247</v>
      </c>
      <c r="D1" s="1" t="s">
        <v>280</v>
      </c>
      <c r="E1" s="1" t="s">
        <v>272</v>
      </c>
      <c r="F1" s="1" t="s">
        <v>273</v>
      </c>
      <c r="G1" s="1" t="s">
        <v>487</v>
      </c>
      <c r="H1" s="1" t="s">
        <v>454</v>
      </c>
      <c r="I1" s="1" t="s">
        <v>141</v>
      </c>
      <c r="J1" s="1" t="s">
        <v>455</v>
      </c>
      <c r="K1" s="1" t="s">
        <v>295</v>
      </c>
      <c r="L1" s="1" t="s">
        <v>458</v>
      </c>
      <c r="M1" s="1" t="s">
        <v>454</v>
      </c>
      <c r="N1" s="1" t="s">
        <v>141</v>
      </c>
      <c r="O1" s="1" t="s">
        <v>455</v>
      </c>
      <c r="P1" s="1" t="s">
        <v>295</v>
      </c>
      <c r="Q1" s="1" t="s">
        <v>147</v>
      </c>
      <c r="R1" s="1" t="s">
        <v>297</v>
      </c>
      <c r="S1" s="1" t="s">
        <v>103</v>
      </c>
      <c r="T1" s="1" t="s">
        <v>459</v>
      </c>
      <c r="V1" s="1" t="s">
        <v>216</v>
      </c>
      <c r="W1" s="1" t="s">
        <v>217</v>
      </c>
      <c r="X1" s="1" t="s">
        <v>321</v>
      </c>
      <c r="Y1" s="1" t="s">
        <v>229</v>
      </c>
      <c r="Z1" s="1" t="s">
        <v>232</v>
      </c>
      <c r="AA1" s="1" t="s">
        <v>282</v>
      </c>
      <c r="AB1" s="1" t="s">
        <v>215</v>
      </c>
      <c r="AC1" s="1" t="s">
        <v>214</v>
      </c>
      <c r="AD1" s="1" t="s">
        <v>150</v>
      </c>
      <c r="AE1" s="1" t="s">
        <v>220</v>
      </c>
      <c r="AF1" s="1" t="s">
        <v>111</v>
      </c>
      <c r="AG1" s="1" t="s">
        <v>352</v>
      </c>
      <c r="AH1" s="1" t="s">
        <v>224</v>
      </c>
      <c r="AI1" s="1" t="s">
        <v>233</v>
      </c>
      <c r="AJ1" s="1" t="s">
        <v>397</v>
      </c>
      <c r="AK1" s="1" t="s">
        <v>330</v>
      </c>
      <c r="AL1" s="1" t="s">
        <v>147</v>
      </c>
      <c r="AM1" s="1" t="s">
        <v>237</v>
      </c>
      <c r="AN1" s="1" t="s">
        <v>286</v>
      </c>
      <c r="AO1" s="1" t="s">
        <v>281</v>
      </c>
      <c r="AP1" s="1" t="s">
        <v>284</v>
      </c>
      <c r="AQ1" s="1" t="s">
        <v>287</v>
      </c>
      <c r="AR1" s="1" t="s">
        <v>218</v>
      </c>
      <c r="AS1" s="1" t="s">
        <v>285</v>
      </c>
      <c r="AT1" s="1" t="s">
        <v>351</v>
      </c>
      <c r="AU1" s="1" t="s">
        <v>288</v>
      </c>
      <c r="AV1" s="1" t="s">
        <v>289</v>
      </c>
      <c r="AW1" s="1" t="s">
        <v>290</v>
      </c>
      <c r="AX1" s="1" t="s">
        <v>450</v>
      </c>
      <c r="AY1" s="1" t="s">
        <v>291</v>
      </c>
      <c r="AZ1" s="1" t="s">
        <v>292</v>
      </c>
      <c r="BA1" s="1" t="s">
        <v>293</v>
      </c>
      <c r="BB1" s="1" t="s">
        <v>395</v>
      </c>
      <c r="BC1" s="1" t="s">
        <v>325</v>
      </c>
      <c r="BD1" s="1" t="s">
        <v>326</v>
      </c>
      <c r="BE1" s="1" t="s">
        <v>336</v>
      </c>
    </row>
    <row r="2" spans="1:50" ht="12.75">
      <c r="A2" s="1">
        <v>52</v>
      </c>
      <c r="C2"/>
      <c r="D2" s="1" t="s">
        <v>344</v>
      </c>
      <c r="E2" s="1" t="s">
        <v>388</v>
      </c>
      <c r="F2" s="1" t="s">
        <v>278</v>
      </c>
      <c r="G2" s="1">
        <v>52</v>
      </c>
      <c r="J2" s="1">
        <v>52</v>
      </c>
      <c r="L2" s="2">
        <f>IF(COUNTA(H2:K2)&gt;0,1,0)</f>
        <v>1</v>
      </c>
      <c r="O2" s="1">
        <v>52</v>
      </c>
      <c r="T2" s="2">
        <f>IF(COUNTA(M2:S2)&gt;0,1,0)</f>
        <v>1</v>
      </c>
      <c r="V2" s="1">
        <v>52</v>
      </c>
      <c r="W2" s="1">
        <v>52</v>
      </c>
      <c r="Y2" s="1">
        <v>52</v>
      </c>
      <c r="Z2" s="1">
        <v>52</v>
      </c>
      <c r="AA2" s="2">
        <v>52</v>
      </c>
      <c r="AB2" s="1">
        <v>52</v>
      </c>
      <c r="AC2" s="6"/>
      <c r="AD2" s="1"/>
      <c r="AK2" s="6"/>
      <c r="AL2" s="6"/>
      <c r="AX2" s="6"/>
    </row>
    <row r="3" spans="1:32" ht="12.75">
      <c r="A3" s="1">
        <v>53</v>
      </c>
      <c r="C3"/>
      <c r="D3" s="1" t="s">
        <v>443</v>
      </c>
      <c r="E3" s="1" t="s">
        <v>388</v>
      </c>
      <c r="F3" s="1" t="s">
        <v>278</v>
      </c>
      <c r="G3" s="1">
        <v>53</v>
      </c>
      <c r="L3" s="2">
        <f>IF(COUNTA(H3:K3)&gt;0,1,0)</f>
        <v>0</v>
      </c>
      <c r="O3" s="1">
        <v>53</v>
      </c>
      <c r="T3" s="2">
        <f>IF(COUNTA(M3:S3)&gt;0,1,0)</f>
        <v>1</v>
      </c>
      <c r="V3" s="1">
        <v>53</v>
      </c>
      <c r="W3" s="1">
        <v>53</v>
      </c>
      <c r="Y3" s="6"/>
      <c r="AF3" s="1">
        <v>53</v>
      </c>
    </row>
    <row r="4" spans="1:20" ht="12.75">
      <c r="A4" s="1">
        <v>54</v>
      </c>
      <c r="C4"/>
      <c r="D4" s="1" t="s">
        <v>444</v>
      </c>
      <c r="E4" s="1" t="s">
        <v>388</v>
      </c>
      <c r="F4" s="1" t="s">
        <v>278</v>
      </c>
      <c r="G4" s="1">
        <v>54</v>
      </c>
      <c r="L4" s="2">
        <f>IF(COUNTA(H4:K4)&gt;0,1,0)</f>
        <v>0</v>
      </c>
      <c r="T4" s="2">
        <f>IF(COUNTA(M4:S4)&gt;0,1,0)</f>
        <v>0</v>
      </c>
    </row>
    <row r="5" spans="1:30" s="2" customFormat="1" ht="12.75">
      <c r="A5" s="2">
        <v>55</v>
      </c>
      <c r="C5" s="5"/>
      <c r="D5" s="2" t="s">
        <v>445</v>
      </c>
      <c r="E5" s="2" t="s">
        <v>388</v>
      </c>
      <c r="F5" s="2" t="s">
        <v>278</v>
      </c>
      <c r="G5" s="2">
        <v>55</v>
      </c>
      <c r="L5" s="2">
        <f>IF(COUNTA(H5:K5)&gt;0,1,0)</f>
        <v>0</v>
      </c>
      <c r="T5" s="2">
        <f>IF(COUNTA(M5:S5)&gt;0,1,0)</f>
        <v>0</v>
      </c>
      <c r="U5" s="5"/>
      <c r="AD5" s="5"/>
    </row>
    <row r="6" spans="1:33" ht="12.75">
      <c r="A6" s="1">
        <v>56</v>
      </c>
      <c r="C6"/>
      <c r="D6" s="1" t="s">
        <v>446</v>
      </c>
      <c r="E6" s="1" t="s">
        <v>388</v>
      </c>
      <c r="F6" s="1" t="s">
        <v>278</v>
      </c>
      <c r="G6" s="1">
        <v>56</v>
      </c>
      <c r="L6" s="2">
        <f>IF(COUNTA(H6:K6)&gt;0,1,0)</f>
        <v>0</v>
      </c>
      <c r="O6" s="1">
        <v>56</v>
      </c>
      <c r="T6" s="2">
        <f>IF(COUNTA(M6:S6)&gt;0,1,0)</f>
        <v>1</v>
      </c>
      <c r="V6" s="2">
        <v>56</v>
      </c>
      <c r="W6" s="2">
        <v>56</v>
      </c>
      <c r="X6" s="2"/>
      <c r="Y6" s="2"/>
      <c r="Z6" s="2"/>
      <c r="AA6" s="2"/>
      <c r="AB6" s="2">
        <v>56</v>
      </c>
      <c r="AC6" s="2">
        <v>56</v>
      </c>
      <c r="AD6" s="5"/>
      <c r="AE6" s="2"/>
      <c r="AF6" s="2"/>
      <c r="AG6" s="2"/>
    </row>
    <row r="7" spans="1:32" ht="12.75">
      <c r="A7" s="1">
        <v>57</v>
      </c>
      <c r="C7"/>
      <c r="D7" s="1" t="s">
        <v>447</v>
      </c>
      <c r="E7" s="1" t="s">
        <v>388</v>
      </c>
      <c r="F7" s="1" t="s">
        <v>278</v>
      </c>
      <c r="G7" s="1">
        <v>57</v>
      </c>
      <c r="L7" s="2">
        <f>IF(COUNTA(H7:K7)&gt;0,1,0)</f>
        <v>0</v>
      </c>
      <c r="O7" s="1">
        <v>57</v>
      </c>
      <c r="T7" s="2">
        <f>IF(COUNTA(M7:S7)&gt;0,1,0)</f>
        <v>1</v>
      </c>
      <c r="V7" s="1">
        <v>57</v>
      </c>
      <c r="AF7" s="1">
        <v>57</v>
      </c>
    </row>
    <row r="8" spans="1:27" ht="12.75">
      <c r="A8" s="1">
        <v>58</v>
      </c>
      <c r="C8"/>
      <c r="D8" s="1" t="s">
        <v>448</v>
      </c>
      <c r="E8" s="1" t="s">
        <v>388</v>
      </c>
      <c r="F8" s="1" t="s">
        <v>278</v>
      </c>
      <c r="G8" s="1">
        <v>58</v>
      </c>
      <c r="L8" s="2">
        <f>IF(COUNTA(H8:K8)&gt;0,1,0)</f>
        <v>0</v>
      </c>
      <c r="T8" s="2">
        <f>IF(COUNTA(M8:S8)&gt;0,1,0)</f>
        <v>0</v>
      </c>
      <c r="V8" s="1">
        <v>58</v>
      </c>
      <c r="W8" s="1">
        <v>58</v>
      </c>
      <c r="X8" s="1">
        <v>58</v>
      </c>
      <c r="Y8" s="1">
        <v>58</v>
      </c>
      <c r="Z8" s="1">
        <v>58</v>
      </c>
      <c r="AA8" s="1">
        <v>58</v>
      </c>
    </row>
    <row r="9" spans="1:30" ht="12.75">
      <c r="A9" s="1">
        <v>64</v>
      </c>
      <c r="C9"/>
      <c r="D9" s="1" t="s">
        <v>10</v>
      </c>
      <c r="F9" s="1" t="s">
        <v>278</v>
      </c>
      <c r="G9" s="1">
        <v>64</v>
      </c>
      <c r="J9" s="1">
        <v>64</v>
      </c>
      <c r="L9" s="2">
        <f>IF(COUNTA(H9:K9)&gt;0,1,0)</f>
        <v>1</v>
      </c>
      <c r="R9" s="1">
        <v>64</v>
      </c>
      <c r="T9" s="2">
        <f>IF(COUNTA(M9:S9)&gt;0,1,0)</f>
        <v>1</v>
      </c>
      <c r="V9" s="1">
        <v>64</v>
      </c>
      <c r="W9" s="1">
        <v>64</v>
      </c>
      <c r="Y9" s="1">
        <v>64</v>
      </c>
      <c r="Z9" s="1">
        <v>64</v>
      </c>
      <c r="AB9" s="1">
        <v>64</v>
      </c>
      <c r="AD9" s="1">
        <v>64</v>
      </c>
    </row>
    <row r="10" spans="1:31" ht="12.75">
      <c r="A10" s="1">
        <v>68</v>
      </c>
      <c r="C10"/>
      <c r="D10" s="1" t="s">
        <v>12</v>
      </c>
      <c r="F10" s="1" t="s">
        <v>278</v>
      </c>
      <c r="G10" s="1">
        <v>68</v>
      </c>
      <c r="J10" s="1">
        <v>68</v>
      </c>
      <c r="L10" s="2">
        <f>IF(COUNTA(H10:K10)&gt;0,1,0)</f>
        <v>1</v>
      </c>
      <c r="T10" s="2">
        <f>IF(COUNTA(M10:S10)&gt;0,1,0)</f>
        <v>0</v>
      </c>
      <c r="V10" s="1">
        <v>68</v>
      </c>
      <c r="W10" s="1">
        <v>68</v>
      </c>
      <c r="Y10" s="1">
        <v>68</v>
      </c>
      <c r="AE10" s="1">
        <v>68</v>
      </c>
    </row>
    <row r="11" spans="1:27" ht="12.75">
      <c r="A11" s="1">
        <v>69</v>
      </c>
      <c r="C11"/>
      <c r="D11" s="1" t="s">
        <v>13</v>
      </c>
      <c r="F11" s="1" t="s">
        <v>278</v>
      </c>
      <c r="G11" s="1">
        <v>69</v>
      </c>
      <c r="J11" s="1">
        <v>69</v>
      </c>
      <c r="L11" s="2">
        <f>IF(COUNTA(H11:K11)&gt;0,1,0)</f>
        <v>1</v>
      </c>
      <c r="T11" s="2">
        <f>IF(COUNTA(M11:S11)&gt;0,1,0)</f>
        <v>0</v>
      </c>
      <c r="V11" s="1">
        <v>69</v>
      </c>
      <c r="X11" s="1">
        <v>69</v>
      </c>
      <c r="Y11" s="1">
        <v>69</v>
      </c>
      <c r="AA11" s="1">
        <v>69</v>
      </c>
    </row>
    <row r="12" spans="1:20" ht="12.75">
      <c r="A12" s="1">
        <v>109</v>
      </c>
      <c r="C12"/>
      <c r="D12" s="1" t="s">
        <v>488</v>
      </c>
      <c r="F12" s="1" t="s">
        <v>278</v>
      </c>
      <c r="G12" s="1">
        <v>109</v>
      </c>
      <c r="L12" s="2"/>
      <c r="T12" s="2"/>
    </row>
    <row r="13" spans="1:28" ht="12.75">
      <c r="A13" s="1">
        <v>71</v>
      </c>
      <c r="D13" s="1" t="s">
        <v>7</v>
      </c>
      <c r="F13" s="1" t="s">
        <v>1</v>
      </c>
      <c r="G13" s="1">
        <v>71</v>
      </c>
      <c r="J13" s="1">
        <v>71</v>
      </c>
      <c r="L13" s="2">
        <f>IF(COUNTA(H13:K13)&gt;0,1,0)</f>
        <v>1</v>
      </c>
      <c r="T13" s="2">
        <f>IF(COUNTA(M13:S13)&gt;0,1,0)</f>
        <v>0</v>
      </c>
      <c r="W13" s="1">
        <v>71</v>
      </c>
      <c r="Y13" s="1">
        <v>71</v>
      </c>
      <c r="Z13" s="1">
        <v>71</v>
      </c>
      <c r="AB13" s="1">
        <v>71</v>
      </c>
    </row>
    <row r="14" spans="1:30" ht="12.75">
      <c r="A14" s="1">
        <v>72</v>
      </c>
      <c r="D14" s="1" t="s">
        <v>8</v>
      </c>
      <c r="F14" s="1" t="s">
        <v>1</v>
      </c>
      <c r="G14" s="1">
        <v>72</v>
      </c>
      <c r="J14" s="1">
        <v>72</v>
      </c>
      <c r="L14" s="2">
        <f>IF(COUNTA(H14:K14)&gt;0,1,0)</f>
        <v>1</v>
      </c>
      <c r="O14" s="1">
        <v>72</v>
      </c>
      <c r="T14" s="2">
        <f>IF(COUNTA(M14:S14)&gt;0,1,0)</f>
        <v>1</v>
      </c>
      <c r="AD14">
        <v>72</v>
      </c>
    </row>
    <row r="15" spans="1:29" ht="12.75">
      <c r="A15" s="1">
        <v>73</v>
      </c>
      <c r="D15" s="1" t="s">
        <v>9</v>
      </c>
      <c r="F15" s="1" t="s">
        <v>1</v>
      </c>
      <c r="G15" s="1">
        <v>73</v>
      </c>
      <c r="J15" s="1">
        <v>73</v>
      </c>
      <c r="L15" s="2">
        <f>IF(COUNTA(H15:K15)&gt;0,1,0)</f>
        <v>1</v>
      </c>
      <c r="O15" s="1">
        <v>73</v>
      </c>
      <c r="T15" s="2">
        <f>IF(COUNTA(M15:S15)&gt;0,1,0)</f>
        <v>1</v>
      </c>
      <c r="V15" s="1">
        <v>73</v>
      </c>
      <c r="X15" s="1">
        <v>73</v>
      </c>
      <c r="Y15" s="1">
        <v>73</v>
      </c>
      <c r="Z15" s="1">
        <v>73</v>
      </c>
      <c r="AA15" s="1">
        <v>73</v>
      </c>
      <c r="AB15" s="1">
        <v>73</v>
      </c>
      <c r="AC15" s="1">
        <v>73</v>
      </c>
    </row>
    <row r="16" spans="1:38" ht="12.75">
      <c r="A16" s="1">
        <v>91</v>
      </c>
      <c r="D16" s="1" t="s">
        <v>3</v>
      </c>
      <c r="F16" s="1" t="s">
        <v>1</v>
      </c>
      <c r="G16" s="1">
        <v>91</v>
      </c>
      <c r="J16" s="1">
        <v>91</v>
      </c>
      <c r="L16" s="2">
        <f>IF(COUNTA(H16:K16)&gt;0,1,0)</f>
        <v>1</v>
      </c>
      <c r="T16" s="2">
        <f>IF(COUNTA(M16:S16)&gt;0,1,0)</f>
        <v>0</v>
      </c>
      <c r="V16" s="1">
        <v>91</v>
      </c>
      <c r="X16" s="1">
        <v>91</v>
      </c>
      <c r="Y16" s="1">
        <v>91</v>
      </c>
      <c r="Z16" s="1">
        <v>91</v>
      </c>
      <c r="AA16" s="1">
        <v>91</v>
      </c>
      <c r="AB16" s="1">
        <v>91</v>
      </c>
      <c r="AC16" s="1">
        <v>91</v>
      </c>
      <c r="AL16" s="1">
        <v>91</v>
      </c>
    </row>
    <row r="17" spans="1:30" ht="12.75">
      <c r="A17" s="1">
        <v>19</v>
      </c>
      <c r="D17" s="1" t="s">
        <v>244</v>
      </c>
      <c r="E17" s="1" t="s">
        <v>175</v>
      </c>
      <c r="F17" s="1" t="s">
        <v>226</v>
      </c>
      <c r="G17" s="1">
        <v>19</v>
      </c>
      <c r="H17" s="4">
        <v>19</v>
      </c>
      <c r="J17" s="1">
        <v>19</v>
      </c>
      <c r="K17" s="4"/>
      <c r="L17" s="2">
        <f>IF(COUNTA(H17:K17)&gt;0,1,0)</f>
        <v>1</v>
      </c>
      <c r="R17" s="4">
        <v>19</v>
      </c>
      <c r="S17" s="4">
        <v>19</v>
      </c>
      <c r="T17" s="2">
        <f>IF(COUNTA(M17:S17)&gt;0,1,0)</f>
        <v>1</v>
      </c>
      <c r="V17" s="1">
        <v>19</v>
      </c>
      <c r="W17" s="1">
        <v>19</v>
      </c>
      <c r="X17" s="1">
        <v>19</v>
      </c>
      <c r="Y17" s="1">
        <v>19</v>
      </c>
      <c r="Z17" s="1">
        <v>19</v>
      </c>
      <c r="AB17" s="1">
        <v>19</v>
      </c>
      <c r="AD17" s="1">
        <v>19</v>
      </c>
    </row>
    <row r="18" spans="1:32" ht="12.75">
      <c r="A18" s="1">
        <v>74</v>
      </c>
      <c r="D18" s="1" t="s">
        <v>83</v>
      </c>
      <c r="F18" s="1" t="s">
        <v>226</v>
      </c>
      <c r="G18" s="1">
        <v>74</v>
      </c>
      <c r="J18" s="1">
        <v>74</v>
      </c>
      <c r="L18" s="2">
        <f>IF(COUNTA(H18:K18)&gt;0,1,0)</f>
        <v>1</v>
      </c>
      <c r="N18" s="1">
        <v>74</v>
      </c>
      <c r="O18" s="1">
        <v>74</v>
      </c>
      <c r="T18" s="2">
        <f>IF(COUNTA(M18:S18)&gt;0,1,0)</f>
        <v>1</v>
      </c>
      <c r="V18" s="1">
        <v>74</v>
      </c>
      <c r="W18" s="1">
        <v>74</v>
      </c>
      <c r="Y18" s="1">
        <v>74</v>
      </c>
      <c r="Z18" s="1">
        <v>74</v>
      </c>
      <c r="AF18" s="1">
        <v>74</v>
      </c>
    </row>
    <row r="19" spans="1:32" ht="12.75">
      <c r="A19" s="1">
        <v>75</v>
      </c>
      <c r="D19" s="1" t="s">
        <v>84</v>
      </c>
      <c r="F19" s="1" t="s">
        <v>226</v>
      </c>
      <c r="G19" s="1">
        <v>75</v>
      </c>
      <c r="J19" s="1">
        <v>75</v>
      </c>
      <c r="L19" s="2">
        <f>IF(COUNTA(H19:K19)&gt;0,1,0)</f>
        <v>1</v>
      </c>
      <c r="T19" s="2">
        <f>IF(COUNTA(M19:S19)&gt;0,1,0)</f>
        <v>0</v>
      </c>
      <c r="V19" s="1">
        <v>75</v>
      </c>
      <c r="W19" s="1">
        <v>75</v>
      </c>
      <c r="X19" s="1">
        <v>75</v>
      </c>
      <c r="Y19" s="1">
        <v>75</v>
      </c>
      <c r="Z19" s="1">
        <v>75</v>
      </c>
      <c r="AB19" s="1">
        <v>75</v>
      </c>
      <c r="AD19" s="1">
        <v>75</v>
      </c>
      <c r="AF19" s="1">
        <v>75</v>
      </c>
    </row>
    <row r="20" spans="1:28" ht="12.75">
      <c r="A20" s="1">
        <v>76</v>
      </c>
      <c r="D20" s="1" t="s">
        <v>85</v>
      </c>
      <c r="F20" s="1" t="s">
        <v>226</v>
      </c>
      <c r="G20" s="1">
        <v>76</v>
      </c>
      <c r="J20" s="1">
        <v>76</v>
      </c>
      <c r="L20" s="2">
        <f>IF(COUNTA(H20:K20)&gt;0,1,0)</f>
        <v>1</v>
      </c>
      <c r="T20" s="2">
        <f>IF(COUNTA(M20:S20)&gt;0,1,0)</f>
        <v>0</v>
      </c>
      <c r="V20" s="1">
        <v>76</v>
      </c>
      <c r="W20" s="1">
        <v>76</v>
      </c>
      <c r="Y20" s="1">
        <v>76</v>
      </c>
      <c r="Z20" s="1">
        <v>76</v>
      </c>
      <c r="AB20" s="1">
        <v>76</v>
      </c>
    </row>
    <row r="21" spans="1:32" ht="12.75">
      <c r="A21" s="1">
        <v>77</v>
      </c>
      <c r="D21" s="1" t="s">
        <v>86</v>
      </c>
      <c r="F21" s="1" t="s">
        <v>226</v>
      </c>
      <c r="G21" s="1">
        <v>77</v>
      </c>
      <c r="J21" s="1">
        <v>77</v>
      </c>
      <c r="L21" s="2">
        <f>IF(COUNTA(H21:K21)&gt;0,1,0)</f>
        <v>1</v>
      </c>
      <c r="T21" s="2">
        <f>IF(COUNTA(M21:S21)&gt;0,1,0)</f>
        <v>0</v>
      </c>
      <c r="V21" s="1">
        <v>77</v>
      </c>
      <c r="W21" s="1">
        <v>77</v>
      </c>
      <c r="Y21" s="1">
        <v>77</v>
      </c>
      <c r="Z21" s="1">
        <v>77</v>
      </c>
      <c r="AB21" s="1">
        <v>77</v>
      </c>
      <c r="AF21" s="1">
        <v>77</v>
      </c>
    </row>
    <row r="22" spans="1:28" ht="12.75">
      <c r="A22" s="1">
        <v>79</v>
      </c>
      <c r="D22" s="1" t="s">
        <v>88</v>
      </c>
      <c r="F22" s="1" t="s">
        <v>226</v>
      </c>
      <c r="G22" s="1">
        <v>79</v>
      </c>
      <c r="J22" s="1">
        <v>79</v>
      </c>
      <c r="L22" s="2">
        <f>IF(COUNTA(H22:K22)&gt;0,1,0)</f>
        <v>1</v>
      </c>
      <c r="T22" s="2">
        <f>IF(COUNTA(M22:S22)&gt;0,1,0)</f>
        <v>0</v>
      </c>
      <c r="V22" s="1">
        <v>79</v>
      </c>
      <c r="W22" s="1">
        <v>79</v>
      </c>
      <c r="Y22" s="1">
        <v>79</v>
      </c>
      <c r="Z22" s="1">
        <v>79</v>
      </c>
      <c r="AB22" s="1">
        <v>79</v>
      </c>
    </row>
    <row r="23" spans="1:32" ht="12.75">
      <c r="A23" s="1">
        <v>80</v>
      </c>
      <c r="D23" s="1" t="s">
        <v>89</v>
      </c>
      <c r="F23" s="1" t="s">
        <v>226</v>
      </c>
      <c r="G23" s="1">
        <v>80</v>
      </c>
      <c r="J23" s="1">
        <v>80</v>
      </c>
      <c r="L23" s="2">
        <f>IF(COUNTA(H23:K23)&gt;0,1,0)</f>
        <v>1</v>
      </c>
      <c r="T23" s="2">
        <f>IF(COUNTA(M23:S23)&gt;0,1,0)</f>
        <v>0</v>
      </c>
      <c r="V23" s="1">
        <v>80</v>
      </c>
      <c r="W23" s="1">
        <v>80</v>
      </c>
      <c r="Y23" s="1">
        <v>80</v>
      </c>
      <c r="Z23" s="1">
        <v>80</v>
      </c>
      <c r="AB23" s="1">
        <v>80</v>
      </c>
      <c r="AC23" s="1">
        <v>80</v>
      </c>
      <c r="AD23" s="1">
        <v>80</v>
      </c>
      <c r="AF23" s="1">
        <v>80</v>
      </c>
    </row>
    <row r="24" spans="1:32" ht="12.75">
      <c r="A24" s="1">
        <v>81</v>
      </c>
      <c r="D24" s="1" t="s">
        <v>90</v>
      </c>
      <c r="F24" s="1" t="s">
        <v>226</v>
      </c>
      <c r="G24" s="1">
        <v>81</v>
      </c>
      <c r="J24" s="1">
        <v>81</v>
      </c>
      <c r="L24" s="2">
        <f>IF(COUNTA(H24:K24)&gt;0,1,0)</f>
        <v>1</v>
      </c>
      <c r="T24" s="2">
        <f>IF(COUNTA(M24:S24)&gt;0,1,0)</f>
        <v>0</v>
      </c>
      <c r="V24" s="1">
        <v>81</v>
      </c>
      <c r="W24" s="1">
        <v>81</v>
      </c>
      <c r="Y24" s="1">
        <v>81</v>
      </c>
      <c r="Z24" s="1">
        <v>81</v>
      </c>
      <c r="AF24" s="1">
        <v>81</v>
      </c>
    </row>
    <row r="25" spans="1:32" ht="12.75">
      <c r="A25" s="1">
        <v>82</v>
      </c>
      <c r="D25" s="1" t="s">
        <v>91</v>
      </c>
      <c r="F25" s="1" t="s">
        <v>226</v>
      </c>
      <c r="G25" s="1">
        <v>82</v>
      </c>
      <c r="J25" s="1">
        <v>82</v>
      </c>
      <c r="L25" s="2">
        <f>IF(COUNTA(H25:K25)&gt;0,1,0)</f>
        <v>1</v>
      </c>
      <c r="O25" s="1">
        <v>82</v>
      </c>
      <c r="T25" s="2">
        <f>IF(COUNTA(M25:S25)&gt;0,1,0)</f>
        <v>1</v>
      </c>
      <c r="AF25" s="1">
        <v>82</v>
      </c>
    </row>
    <row r="26" spans="1:32" ht="12.75">
      <c r="A26" s="1">
        <v>83</v>
      </c>
      <c r="D26" s="1" t="s">
        <v>92</v>
      </c>
      <c r="F26" s="1" t="s">
        <v>226</v>
      </c>
      <c r="G26" s="1">
        <v>83</v>
      </c>
      <c r="J26" s="1">
        <v>83</v>
      </c>
      <c r="L26" s="2">
        <f>IF(COUNTA(H26:K26)&gt;0,1,0)</f>
        <v>1</v>
      </c>
      <c r="T26" s="2">
        <f>IF(COUNTA(M26:S26)&gt;0,1,0)</f>
        <v>0</v>
      </c>
      <c r="V26" s="1">
        <v>83</v>
      </c>
      <c r="X26" s="1">
        <v>83</v>
      </c>
      <c r="Y26" s="1">
        <v>83</v>
      </c>
      <c r="Z26" s="1">
        <v>83</v>
      </c>
      <c r="AD26">
        <v>83</v>
      </c>
      <c r="AE26" s="1">
        <v>83</v>
      </c>
      <c r="AF26" s="1">
        <v>83</v>
      </c>
    </row>
    <row r="27" spans="1:38" ht="12.75">
      <c r="A27" s="1">
        <v>84</v>
      </c>
      <c r="D27" s="1" t="s">
        <v>93</v>
      </c>
      <c r="F27" s="1" t="s">
        <v>226</v>
      </c>
      <c r="G27" s="1">
        <v>84</v>
      </c>
      <c r="J27" s="1">
        <v>84</v>
      </c>
      <c r="L27" s="2">
        <f>IF(COUNTA(H27:K27)&gt;0,1,0)</f>
        <v>1</v>
      </c>
      <c r="P27" s="1">
        <v>84</v>
      </c>
      <c r="S27" s="1">
        <v>84</v>
      </c>
      <c r="T27" s="2">
        <f>IF(COUNTA(M27:S27)&gt;0,1,0)</f>
        <v>1</v>
      </c>
      <c r="V27" s="1">
        <v>84</v>
      </c>
      <c r="W27" s="1">
        <v>84</v>
      </c>
      <c r="Y27" s="1">
        <v>84</v>
      </c>
      <c r="Z27" s="1">
        <v>84</v>
      </c>
      <c r="AF27" s="1">
        <v>84</v>
      </c>
      <c r="AL27" s="1">
        <v>84</v>
      </c>
    </row>
    <row r="28" spans="1:32" ht="12.75">
      <c r="A28" s="1">
        <v>86</v>
      </c>
      <c r="D28" s="1" t="s">
        <v>95</v>
      </c>
      <c r="F28" s="1" t="s">
        <v>226</v>
      </c>
      <c r="G28" s="1">
        <v>86</v>
      </c>
      <c r="J28" s="1">
        <v>86</v>
      </c>
      <c r="L28" s="2">
        <f>IF(COUNTA(H28:K28)&gt;0,1,0)</f>
        <v>1</v>
      </c>
      <c r="M28" s="1">
        <v>86</v>
      </c>
      <c r="O28" s="1">
        <v>86</v>
      </c>
      <c r="S28" s="1">
        <v>86</v>
      </c>
      <c r="T28" s="2">
        <f>IF(COUNTA(M28:S28)&gt;0,1,0)</f>
        <v>1</v>
      </c>
      <c r="V28" s="1">
        <v>86</v>
      </c>
      <c r="W28" s="1">
        <v>86</v>
      </c>
      <c r="AF28" s="1">
        <v>86</v>
      </c>
    </row>
    <row r="29" spans="1:20" ht="12.75">
      <c r="A29" s="1">
        <v>87</v>
      </c>
      <c r="D29" s="1" t="s">
        <v>96</v>
      </c>
      <c r="F29" s="1" t="s">
        <v>226</v>
      </c>
      <c r="G29" s="1">
        <v>87</v>
      </c>
      <c r="L29" s="2">
        <f>IF(COUNTA(H29:K29)&gt;0,1,0)</f>
        <v>0</v>
      </c>
      <c r="N29" s="1">
        <v>87</v>
      </c>
      <c r="O29" s="1">
        <v>87</v>
      </c>
      <c r="T29" s="2">
        <f>IF(COUNTA(M29:S29)&gt;0,1,0)</f>
        <v>1</v>
      </c>
    </row>
    <row r="30" spans="1:28" ht="12.75">
      <c r="A30" s="1">
        <v>89</v>
      </c>
      <c r="D30" s="1" t="s">
        <v>0</v>
      </c>
      <c r="F30" s="1" t="s">
        <v>226</v>
      </c>
      <c r="G30" s="1">
        <v>89</v>
      </c>
      <c r="J30" s="1">
        <v>89</v>
      </c>
      <c r="L30" s="2">
        <f>IF(COUNTA(H30:K30)&gt;0,1,0)</f>
        <v>1</v>
      </c>
      <c r="N30" s="1">
        <v>89</v>
      </c>
      <c r="T30" s="2">
        <f>IF(COUNTA(M30:S30)&gt;0,1,0)</f>
        <v>1</v>
      </c>
      <c r="V30" s="1">
        <v>89</v>
      </c>
      <c r="X30" s="1">
        <v>89</v>
      </c>
      <c r="Y30" s="1">
        <v>89</v>
      </c>
      <c r="Z30" s="1">
        <v>89</v>
      </c>
      <c r="AB30" s="1">
        <v>89</v>
      </c>
    </row>
    <row r="31" spans="1:32" ht="12.75">
      <c r="A31" s="1">
        <v>92</v>
      </c>
      <c r="D31" s="1" t="s">
        <v>4</v>
      </c>
      <c r="F31" s="1" t="s">
        <v>226</v>
      </c>
      <c r="G31" s="1">
        <v>92</v>
      </c>
      <c r="J31" s="1">
        <v>92</v>
      </c>
      <c r="L31" s="2">
        <f>IF(COUNTA(H31:K31)&gt;0,1,0)</f>
        <v>1</v>
      </c>
      <c r="O31" s="1">
        <v>92</v>
      </c>
      <c r="T31" s="2">
        <f>IF(COUNTA(M31:S31)&gt;0,1,0)</f>
        <v>1</v>
      </c>
      <c r="V31" s="1">
        <v>92</v>
      </c>
      <c r="X31" s="1">
        <v>92</v>
      </c>
      <c r="Y31" s="1">
        <v>92</v>
      </c>
      <c r="AF31" s="1">
        <v>92</v>
      </c>
    </row>
    <row r="32" spans="1:30" ht="12.75">
      <c r="A32" s="1">
        <v>110</v>
      </c>
      <c r="D32" s="1" t="s">
        <v>489</v>
      </c>
      <c r="F32" s="1" t="s">
        <v>226</v>
      </c>
      <c r="G32" s="1">
        <v>110</v>
      </c>
      <c r="L32" s="2"/>
      <c r="T32" s="2"/>
      <c r="AD32" s="1"/>
    </row>
    <row r="33" spans="1:35" s="2" customFormat="1" ht="12.75">
      <c r="A33" s="2">
        <v>94</v>
      </c>
      <c r="D33" s="2" t="s">
        <v>20</v>
      </c>
      <c r="F33" s="2" t="s">
        <v>398</v>
      </c>
      <c r="G33" s="2">
        <v>94</v>
      </c>
      <c r="J33" s="2">
        <v>94</v>
      </c>
      <c r="L33" s="2">
        <f>IF(COUNTA(H33:K33)&gt;0,1,0)</f>
        <v>1</v>
      </c>
      <c r="M33" s="2">
        <v>94</v>
      </c>
      <c r="Q33" s="2">
        <v>94</v>
      </c>
      <c r="S33" s="2">
        <v>94</v>
      </c>
      <c r="T33" s="2">
        <f>IF(COUNTA(M33:S33)&gt;0,1,0)</f>
        <v>1</v>
      </c>
      <c r="V33" s="2">
        <v>94</v>
      </c>
      <c r="W33" s="2">
        <v>94</v>
      </c>
      <c r="X33" s="2">
        <v>94</v>
      </c>
      <c r="Y33" s="2">
        <v>94</v>
      </c>
      <c r="Z33" s="2">
        <v>94</v>
      </c>
      <c r="AA33" s="2">
        <v>94</v>
      </c>
      <c r="AB33" s="2">
        <v>94</v>
      </c>
      <c r="AC33" s="2">
        <v>94</v>
      </c>
      <c r="AD33" s="2">
        <v>94</v>
      </c>
      <c r="AI33" s="2">
        <v>94</v>
      </c>
    </row>
    <row r="34" spans="1:57" s="6" customFormat="1" ht="12.75">
      <c r="A34" s="1">
        <v>26</v>
      </c>
      <c r="B34" s="1"/>
      <c r="C34" s="1" t="s">
        <v>372</v>
      </c>
      <c r="D34" s="1" t="s">
        <v>350</v>
      </c>
      <c r="E34" s="1" t="s">
        <v>275</v>
      </c>
      <c r="F34" s="1" t="s">
        <v>276</v>
      </c>
      <c r="G34" s="1">
        <v>26</v>
      </c>
      <c r="H34" s="1"/>
      <c r="I34" s="4"/>
      <c r="J34" s="1">
        <v>26</v>
      </c>
      <c r="K34" s="4"/>
      <c r="L34" s="2">
        <f>IF(COUNTA(H34:K34)&gt;0,1,0)</f>
        <v>1</v>
      </c>
      <c r="M34" s="1">
        <v>26</v>
      </c>
      <c r="N34" s="1">
        <v>26</v>
      </c>
      <c r="O34" s="1">
        <v>26</v>
      </c>
      <c r="P34" s="1">
        <v>26</v>
      </c>
      <c r="Q34" s="1">
        <v>26</v>
      </c>
      <c r="R34" s="1">
        <v>26</v>
      </c>
      <c r="S34" s="1">
        <v>26</v>
      </c>
      <c r="T34" s="2">
        <f>IF(COUNTA(M34:S34)&gt;0,1,0)</f>
        <v>1</v>
      </c>
      <c r="V34" s="1">
        <v>26</v>
      </c>
      <c r="W34" s="1">
        <v>26</v>
      </c>
      <c r="X34" s="1"/>
      <c r="Y34" s="1">
        <v>26</v>
      </c>
      <c r="Z34" s="1">
        <v>26</v>
      </c>
      <c r="AA34" s="1"/>
      <c r="AB34" s="1">
        <v>26</v>
      </c>
      <c r="AC34" s="1">
        <v>26</v>
      </c>
      <c r="AD34" s="6">
        <v>26</v>
      </c>
      <c r="AE34" s="1">
        <v>26</v>
      </c>
      <c r="AF34" s="1"/>
      <c r="AG34" s="1">
        <v>26</v>
      </c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>
        <v>26</v>
      </c>
      <c r="AU34" s="1"/>
      <c r="AV34" s="1"/>
      <c r="AW34" s="1"/>
      <c r="AX34" s="1"/>
      <c r="AY34" s="1"/>
      <c r="AZ34" s="1"/>
      <c r="BA34" s="1">
        <v>26</v>
      </c>
      <c r="BB34" s="1"/>
      <c r="BC34" s="1"/>
      <c r="BD34" s="1"/>
      <c r="BE34" s="1"/>
    </row>
    <row r="35" spans="8:20" ht="12.75">
      <c r="H35" s="2"/>
      <c r="L35" s="2"/>
      <c r="T35" s="2"/>
    </row>
    <row r="36" spans="8:20" ht="12.75">
      <c r="H36" s="2"/>
      <c r="I36" s="2"/>
      <c r="L36" s="2"/>
      <c r="T36" s="2"/>
    </row>
    <row r="37" spans="8:20" ht="12.75">
      <c r="H37" s="2"/>
      <c r="L37" s="2"/>
      <c r="T37" s="2"/>
    </row>
    <row r="38" spans="12:30" ht="12.75">
      <c r="L38" s="2"/>
      <c r="T38" s="2"/>
      <c r="U38" s="1"/>
      <c r="AD38" s="1"/>
    </row>
    <row r="39" spans="12:30" ht="12.75">
      <c r="L39" s="2"/>
      <c r="T39" s="2"/>
      <c r="AD39" s="1"/>
    </row>
    <row r="40" spans="12:30" ht="12.75">
      <c r="L40" s="2"/>
      <c r="T40" s="2"/>
      <c r="AD40" s="1"/>
    </row>
    <row r="41" spans="12:30" ht="12.75">
      <c r="L41" s="2"/>
      <c r="T41" s="2"/>
      <c r="AD41" s="1"/>
    </row>
    <row r="42" spans="12:30" ht="12.75">
      <c r="L42" s="2"/>
      <c r="T42" s="2"/>
      <c r="AD42" s="1"/>
    </row>
    <row r="43" spans="4:38" s="8" customFormat="1" ht="12.75">
      <c r="D43" s="8" t="s">
        <v>456</v>
      </c>
      <c r="U43" s="9"/>
      <c r="V43" s="8">
        <f aca="true" t="shared" si="0" ref="V43:AL43">COUNTA(V2:V42)</f>
        <v>25</v>
      </c>
      <c r="W43" s="8">
        <f t="shared" si="0"/>
        <v>19</v>
      </c>
      <c r="X43" s="8">
        <f t="shared" si="0"/>
        <v>10</v>
      </c>
      <c r="Y43" s="8">
        <f t="shared" si="0"/>
        <v>22</v>
      </c>
      <c r="Z43" s="8">
        <f t="shared" si="0"/>
        <v>19</v>
      </c>
      <c r="AA43" s="8">
        <f t="shared" si="0"/>
        <v>6</v>
      </c>
      <c r="AB43" s="8">
        <f t="shared" si="0"/>
        <v>15</v>
      </c>
      <c r="AC43" s="8">
        <f t="shared" si="0"/>
        <v>6</v>
      </c>
      <c r="AD43" s="8">
        <f t="shared" si="0"/>
        <v>8</v>
      </c>
      <c r="AE43" s="8">
        <f t="shared" si="0"/>
        <v>3</v>
      </c>
      <c r="AF43" s="8">
        <f t="shared" si="0"/>
        <v>12</v>
      </c>
      <c r="AG43" s="8">
        <f t="shared" si="0"/>
        <v>1</v>
      </c>
      <c r="AH43" s="8">
        <f t="shared" si="0"/>
        <v>0</v>
      </c>
      <c r="AI43" s="8">
        <f t="shared" si="0"/>
        <v>1</v>
      </c>
      <c r="AJ43" s="8">
        <f t="shared" si="0"/>
        <v>0</v>
      </c>
      <c r="AK43" s="8">
        <f t="shared" si="0"/>
        <v>0</v>
      </c>
      <c r="AL43" s="8">
        <f t="shared" si="0"/>
        <v>2</v>
      </c>
    </row>
    <row r="45" spans="4:38" ht="12.75">
      <c r="D45" s="1" t="s">
        <v>278</v>
      </c>
      <c r="F45" s="1">
        <f>COUNTA(F2:F12)</f>
        <v>11</v>
      </c>
      <c r="G45" s="1">
        <f aca="true" t="shared" si="1" ref="G45:L45">COUNTA(G2:G12)</f>
        <v>11</v>
      </c>
      <c r="H45" s="1">
        <f t="shared" si="1"/>
        <v>0</v>
      </c>
      <c r="I45" s="1">
        <f t="shared" si="1"/>
        <v>0</v>
      </c>
      <c r="J45" s="1">
        <f t="shared" si="1"/>
        <v>4</v>
      </c>
      <c r="K45" s="1">
        <f t="shared" si="1"/>
        <v>0</v>
      </c>
      <c r="L45" s="1">
        <f>SUM(L2:L12)</f>
        <v>4</v>
      </c>
      <c r="M45" s="1">
        <f aca="true" t="shared" si="2" ref="M45:S45">COUNTA(M2:M12)</f>
        <v>0</v>
      </c>
      <c r="N45" s="1">
        <f t="shared" si="2"/>
        <v>0</v>
      </c>
      <c r="O45" s="1">
        <f t="shared" si="2"/>
        <v>4</v>
      </c>
      <c r="P45" s="1">
        <f t="shared" si="2"/>
        <v>0</v>
      </c>
      <c r="Q45" s="1">
        <f t="shared" si="2"/>
        <v>0</v>
      </c>
      <c r="R45" s="1">
        <f t="shared" si="2"/>
        <v>1</v>
      </c>
      <c r="S45" s="1">
        <f t="shared" si="2"/>
        <v>0</v>
      </c>
      <c r="T45" s="1">
        <f>SUM(T2:T12)</f>
        <v>5</v>
      </c>
      <c r="V45" s="1">
        <f aca="true" t="shared" si="3" ref="V45:AL45">COUNTA(V2:V12)</f>
        <v>8</v>
      </c>
      <c r="W45" s="1">
        <f t="shared" si="3"/>
        <v>6</v>
      </c>
      <c r="X45" s="1">
        <f t="shared" si="3"/>
        <v>2</v>
      </c>
      <c r="Y45" s="1">
        <f t="shared" si="3"/>
        <v>5</v>
      </c>
      <c r="Z45" s="1">
        <f t="shared" si="3"/>
        <v>3</v>
      </c>
      <c r="AA45" s="1">
        <f t="shared" si="3"/>
        <v>3</v>
      </c>
      <c r="AB45" s="1">
        <f t="shared" si="3"/>
        <v>3</v>
      </c>
      <c r="AC45" s="1">
        <f t="shared" si="3"/>
        <v>1</v>
      </c>
      <c r="AD45" s="1">
        <f t="shared" si="3"/>
        <v>1</v>
      </c>
      <c r="AE45" s="1">
        <f t="shared" si="3"/>
        <v>1</v>
      </c>
      <c r="AF45" s="1">
        <f t="shared" si="3"/>
        <v>2</v>
      </c>
      <c r="AG45" s="1">
        <f t="shared" si="3"/>
        <v>0</v>
      </c>
      <c r="AH45" s="1">
        <f t="shared" si="3"/>
        <v>0</v>
      </c>
      <c r="AI45" s="1">
        <f t="shared" si="3"/>
        <v>0</v>
      </c>
      <c r="AJ45" s="1">
        <f t="shared" si="3"/>
        <v>0</v>
      </c>
      <c r="AK45" s="1">
        <f t="shared" si="3"/>
        <v>0</v>
      </c>
      <c r="AL45" s="1">
        <f t="shared" si="3"/>
        <v>0</v>
      </c>
    </row>
    <row r="46" spans="4:38" ht="12.75">
      <c r="D46" s="1" t="s">
        <v>109</v>
      </c>
      <c r="F46" s="1">
        <f>COUNTA(F13:F16)</f>
        <v>4</v>
      </c>
      <c r="G46" s="1">
        <f aca="true" t="shared" si="4" ref="G46:L46">COUNTA(G13:G16)</f>
        <v>4</v>
      </c>
      <c r="H46" s="1">
        <f t="shared" si="4"/>
        <v>0</v>
      </c>
      <c r="I46" s="1">
        <f t="shared" si="4"/>
        <v>0</v>
      </c>
      <c r="J46" s="1">
        <f t="shared" si="4"/>
        <v>4</v>
      </c>
      <c r="K46" s="1">
        <f t="shared" si="4"/>
        <v>0</v>
      </c>
      <c r="L46" s="1">
        <f>SUM(L13:L16)</f>
        <v>4</v>
      </c>
      <c r="M46" s="1">
        <f aca="true" t="shared" si="5" ref="M46:S46">COUNTA(M13:M16)</f>
        <v>0</v>
      </c>
      <c r="N46" s="1">
        <f t="shared" si="5"/>
        <v>0</v>
      </c>
      <c r="O46" s="1">
        <f t="shared" si="5"/>
        <v>2</v>
      </c>
      <c r="P46" s="1">
        <f t="shared" si="5"/>
        <v>0</v>
      </c>
      <c r="Q46" s="1">
        <f t="shared" si="5"/>
        <v>0</v>
      </c>
      <c r="R46" s="1">
        <f t="shared" si="5"/>
        <v>0</v>
      </c>
      <c r="S46" s="1">
        <f t="shared" si="5"/>
        <v>0</v>
      </c>
      <c r="T46" s="1">
        <f>SUM(T13:T16)</f>
        <v>2</v>
      </c>
      <c r="V46" s="1">
        <f aca="true" t="shared" si="6" ref="V46:AL46">COUNTA(V13:V16)</f>
        <v>2</v>
      </c>
      <c r="W46" s="1">
        <f t="shared" si="6"/>
        <v>1</v>
      </c>
      <c r="X46" s="1">
        <f t="shared" si="6"/>
        <v>2</v>
      </c>
      <c r="Y46" s="1">
        <f t="shared" si="6"/>
        <v>3</v>
      </c>
      <c r="Z46" s="1">
        <f t="shared" si="6"/>
        <v>3</v>
      </c>
      <c r="AA46" s="1">
        <f t="shared" si="6"/>
        <v>2</v>
      </c>
      <c r="AB46" s="1">
        <f t="shared" si="6"/>
        <v>3</v>
      </c>
      <c r="AC46" s="1">
        <f t="shared" si="6"/>
        <v>2</v>
      </c>
      <c r="AD46" s="1">
        <f t="shared" si="6"/>
        <v>1</v>
      </c>
      <c r="AE46" s="1">
        <f t="shared" si="6"/>
        <v>0</v>
      </c>
      <c r="AF46" s="1">
        <f t="shared" si="6"/>
        <v>0</v>
      </c>
      <c r="AG46" s="1">
        <f t="shared" si="6"/>
        <v>0</v>
      </c>
      <c r="AH46" s="1">
        <f t="shared" si="6"/>
        <v>0</v>
      </c>
      <c r="AI46" s="1">
        <f t="shared" si="6"/>
        <v>0</v>
      </c>
      <c r="AJ46" s="1">
        <f t="shared" si="6"/>
        <v>0</v>
      </c>
      <c r="AK46" s="1">
        <f t="shared" si="6"/>
        <v>0</v>
      </c>
      <c r="AL46" s="1">
        <f t="shared" si="6"/>
        <v>1</v>
      </c>
    </row>
    <row r="47" spans="4:38" ht="12.75">
      <c r="D47" s="1" t="s">
        <v>182</v>
      </c>
      <c r="F47" s="1">
        <f>COUNTA(F17:F32)</f>
        <v>16</v>
      </c>
      <c r="G47" s="1">
        <f aca="true" t="shared" si="7" ref="G47:L47">COUNTA(G17:G32)</f>
        <v>16</v>
      </c>
      <c r="H47" s="1">
        <f t="shared" si="7"/>
        <v>1</v>
      </c>
      <c r="I47" s="1">
        <f t="shared" si="7"/>
        <v>0</v>
      </c>
      <c r="J47" s="1">
        <f t="shared" si="7"/>
        <v>14</v>
      </c>
      <c r="K47" s="1">
        <f t="shared" si="7"/>
        <v>0</v>
      </c>
      <c r="L47" s="1">
        <f>SUM(L17:L32)</f>
        <v>14</v>
      </c>
      <c r="M47" s="1">
        <f aca="true" t="shared" si="8" ref="M47:S47">COUNTA(M17:M32)</f>
        <v>1</v>
      </c>
      <c r="N47" s="1">
        <f t="shared" si="8"/>
        <v>3</v>
      </c>
      <c r="O47" s="1">
        <f t="shared" si="8"/>
        <v>5</v>
      </c>
      <c r="P47" s="1">
        <f t="shared" si="8"/>
        <v>1</v>
      </c>
      <c r="Q47" s="1">
        <f t="shared" si="8"/>
        <v>0</v>
      </c>
      <c r="R47" s="1">
        <f t="shared" si="8"/>
        <v>1</v>
      </c>
      <c r="S47" s="1">
        <f t="shared" si="8"/>
        <v>3</v>
      </c>
      <c r="T47" s="1">
        <f>SUM(T17:T32)</f>
        <v>8</v>
      </c>
      <c r="V47" s="1">
        <f aca="true" t="shared" si="9" ref="V47:AL47">COUNTA(V17:V32)</f>
        <v>13</v>
      </c>
      <c r="W47" s="1">
        <f t="shared" si="9"/>
        <v>10</v>
      </c>
      <c r="X47" s="1">
        <f t="shared" si="9"/>
        <v>5</v>
      </c>
      <c r="Y47" s="1">
        <f t="shared" si="9"/>
        <v>12</v>
      </c>
      <c r="Z47" s="1">
        <f t="shared" si="9"/>
        <v>11</v>
      </c>
      <c r="AA47" s="1">
        <f t="shared" si="9"/>
        <v>0</v>
      </c>
      <c r="AB47" s="1">
        <f t="shared" si="9"/>
        <v>7</v>
      </c>
      <c r="AC47" s="1">
        <f t="shared" si="9"/>
        <v>1</v>
      </c>
      <c r="AD47" s="1">
        <f t="shared" si="9"/>
        <v>4</v>
      </c>
      <c r="AE47" s="1">
        <f t="shared" si="9"/>
        <v>1</v>
      </c>
      <c r="AF47" s="1">
        <f t="shared" si="9"/>
        <v>10</v>
      </c>
      <c r="AG47" s="1">
        <f t="shared" si="9"/>
        <v>0</v>
      </c>
      <c r="AH47" s="1">
        <f t="shared" si="9"/>
        <v>0</v>
      </c>
      <c r="AI47" s="1">
        <f t="shared" si="9"/>
        <v>0</v>
      </c>
      <c r="AJ47" s="1">
        <f t="shared" si="9"/>
        <v>0</v>
      </c>
      <c r="AK47" s="1">
        <f t="shared" si="9"/>
        <v>0</v>
      </c>
      <c r="AL47" s="1">
        <f t="shared" si="9"/>
        <v>1</v>
      </c>
    </row>
    <row r="48" spans="4:38" ht="12.75">
      <c r="D48" s="1" t="s">
        <v>398</v>
      </c>
      <c r="F48" s="1">
        <f>COUNTA(F33)</f>
        <v>1</v>
      </c>
      <c r="G48" s="1">
        <f aca="true" t="shared" si="10" ref="G48:L48">COUNTA(G33)</f>
        <v>1</v>
      </c>
      <c r="H48" s="1">
        <f t="shared" si="10"/>
        <v>0</v>
      </c>
      <c r="I48" s="1">
        <f t="shared" si="10"/>
        <v>0</v>
      </c>
      <c r="J48" s="1">
        <f t="shared" si="10"/>
        <v>1</v>
      </c>
      <c r="K48" s="1">
        <f t="shared" si="10"/>
        <v>0</v>
      </c>
      <c r="L48" s="1">
        <f>SUM(L33)</f>
        <v>1</v>
      </c>
      <c r="M48" s="1">
        <f aca="true" t="shared" si="11" ref="M48:S48">COUNTA(M33)</f>
        <v>1</v>
      </c>
      <c r="N48" s="1">
        <f t="shared" si="11"/>
        <v>0</v>
      </c>
      <c r="O48" s="1">
        <f t="shared" si="11"/>
        <v>0</v>
      </c>
      <c r="P48" s="1">
        <f t="shared" si="11"/>
        <v>0</v>
      </c>
      <c r="Q48" s="1">
        <f t="shared" si="11"/>
        <v>1</v>
      </c>
      <c r="R48" s="1">
        <f t="shared" si="11"/>
        <v>0</v>
      </c>
      <c r="S48" s="1">
        <f t="shared" si="11"/>
        <v>1</v>
      </c>
      <c r="T48" s="1">
        <f>SUM(T33)</f>
        <v>1</v>
      </c>
      <c r="V48" s="1">
        <f aca="true" t="shared" si="12" ref="V48:AL48">COUNTA(V33)</f>
        <v>1</v>
      </c>
      <c r="W48" s="1">
        <f t="shared" si="12"/>
        <v>1</v>
      </c>
      <c r="X48" s="1">
        <f t="shared" si="12"/>
        <v>1</v>
      </c>
      <c r="Y48" s="1">
        <f t="shared" si="12"/>
        <v>1</v>
      </c>
      <c r="Z48" s="1">
        <f t="shared" si="12"/>
        <v>1</v>
      </c>
      <c r="AA48" s="1">
        <f t="shared" si="12"/>
        <v>1</v>
      </c>
      <c r="AB48" s="1">
        <f t="shared" si="12"/>
        <v>1</v>
      </c>
      <c r="AC48" s="1">
        <f t="shared" si="12"/>
        <v>1</v>
      </c>
      <c r="AD48" s="1">
        <f t="shared" si="12"/>
        <v>1</v>
      </c>
      <c r="AE48" s="1">
        <f t="shared" si="12"/>
        <v>0</v>
      </c>
      <c r="AF48" s="1">
        <f t="shared" si="12"/>
        <v>0</v>
      </c>
      <c r="AG48" s="1">
        <f t="shared" si="12"/>
        <v>0</v>
      </c>
      <c r="AH48" s="1">
        <f t="shared" si="12"/>
        <v>0</v>
      </c>
      <c r="AI48" s="1">
        <f t="shared" si="12"/>
        <v>1</v>
      </c>
      <c r="AJ48" s="1">
        <f t="shared" si="12"/>
        <v>0</v>
      </c>
      <c r="AK48" s="1">
        <f t="shared" si="12"/>
        <v>0</v>
      </c>
      <c r="AL48" s="1">
        <f t="shared" si="12"/>
        <v>0</v>
      </c>
    </row>
    <row r="49" spans="4:38" ht="12.75">
      <c r="D49" s="1" t="s">
        <v>276</v>
      </c>
      <c r="F49" s="1">
        <f>COUNTA(F34)</f>
        <v>1</v>
      </c>
      <c r="G49" s="1">
        <f aca="true" t="shared" si="13" ref="G49:L49">COUNTA(G34)</f>
        <v>1</v>
      </c>
      <c r="H49" s="1">
        <f t="shared" si="13"/>
        <v>0</v>
      </c>
      <c r="I49" s="1">
        <f t="shared" si="13"/>
        <v>0</v>
      </c>
      <c r="J49" s="1">
        <f t="shared" si="13"/>
        <v>1</v>
      </c>
      <c r="K49" s="1">
        <f t="shared" si="13"/>
        <v>0</v>
      </c>
      <c r="L49" s="1">
        <f>SUM(L34)</f>
        <v>1</v>
      </c>
      <c r="M49" s="1">
        <f aca="true" t="shared" si="14" ref="M49:S49">COUNTA(M34)</f>
        <v>1</v>
      </c>
      <c r="N49" s="1">
        <f t="shared" si="14"/>
        <v>1</v>
      </c>
      <c r="O49" s="1">
        <f t="shared" si="14"/>
        <v>1</v>
      </c>
      <c r="P49" s="1">
        <f t="shared" si="14"/>
        <v>1</v>
      </c>
      <c r="Q49" s="1">
        <f t="shared" si="14"/>
        <v>1</v>
      </c>
      <c r="R49" s="1">
        <f t="shared" si="14"/>
        <v>1</v>
      </c>
      <c r="S49" s="1">
        <f t="shared" si="14"/>
        <v>1</v>
      </c>
      <c r="T49" s="1">
        <f>SUM(T34)</f>
        <v>1</v>
      </c>
      <c r="V49" s="1">
        <f aca="true" t="shared" si="15" ref="V49:AL49">COUNTA(V34)</f>
        <v>1</v>
      </c>
      <c r="W49" s="1">
        <f t="shared" si="15"/>
        <v>1</v>
      </c>
      <c r="X49" s="1">
        <f t="shared" si="15"/>
        <v>0</v>
      </c>
      <c r="Y49" s="1">
        <f t="shared" si="15"/>
        <v>1</v>
      </c>
      <c r="Z49" s="1">
        <f t="shared" si="15"/>
        <v>1</v>
      </c>
      <c r="AA49" s="1">
        <f t="shared" si="15"/>
        <v>0</v>
      </c>
      <c r="AB49" s="1">
        <f t="shared" si="15"/>
        <v>1</v>
      </c>
      <c r="AC49" s="1">
        <f t="shared" si="15"/>
        <v>1</v>
      </c>
      <c r="AD49" s="1">
        <f t="shared" si="15"/>
        <v>1</v>
      </c>
      <c r="AE49" s="1">
        <f t="shared" si="15"/>
        <v>1</v>
      </c>
      <c r="AF49" s="1">
        <f t="shared" si="15"/>
        <v>0</v>
      </c>
      <c r="AG49" s="1">
        <f t="shared" si="15"/>
        <v>1</v>
      </c>
      <c r="AH49" s="1">
        <f t="shared" si="15"/>
        <v>0</v>
      </c>
      <c r="AI49" s="1">
        <f t="shared" si="15"/>
        <v>0</v>
      </c>
      <c r="AJ49" s="1">
        <f t="shared" si="15"/>
        <v>0</v>
      </c>
      <c r="AK49" s="1">
        <f t="shared" si="15"/>
        <v>0</v>
      </c>
      <c r="AL49" s="1">
        <f t="shared" si="15"/>
        <v>0</v>
      </c>
    </row>
    <row r="50" spans="4:38" ht="12.75">
      <c r="D50" s="1" t="s">
        <v>453</v>
      </c>
      <c r="F50" s="1">
        <f>SUM(F45:F49)</f>
        <v>33</v>
      </c>
      <c r="G50" s="1">
        <f aca="true" t="shared" si="16" ref="G50:L50">SUM(G45:G49)</f>
        <v>33</v>
      </c>
      <c r="H50" s="1">
        <f t="shared" si="16"/>
        <v>1</v>
      </c>
      <c r="I50" s="1">
        <f t="shared" si="16"/>
        <v>0</v>
      </c>
      <c r="J50" s="1">
        <f t="shared" si="16"/>
        <v>24</v>
      </c>
      <c r="K50" s="1">
        <f t="shared" si="16"/>
        <v>0</v>
      </c>
      <c r="L50" s="1">
        <f>SUM(L45:L49)</f>
        <v>24</v>
      </c>
      <c r="M50" s="1">
        <f>SUM(M45:M49)</f>
        <v>3</v>
      </c>
      <c r="N50" s="1">
        <f>SUM(N45:N49)</f>
        <v>4</v>
      </c>
      <c r="O50" s="1">
        <f>SUM(O45:O49)</f>
        <v>12</v>
      </c>
      <c r="P50" s="1">
        <f>SUM(P45:P49)</f>
        <v>2</v>
      </c>
      <c r="Q50" s="1">
        <f>SUM(Q45:Q49)</f>
        <v>2</v>
      </c>
      <c r="R50" s="1">
        <f>SUM(R45:R49)</f>
        <v>3</v>
      </c>
      <c r="S50" s="1">
        <f>SUM(S45:S49)</f>
        <v>5</v>
      </c>
      <c r="T50" s="1">
        <f>SUM(T45:T49)</f>
        <v>17</v>
      </c>
      <c r="V50" s="1">
        <f>SUM(V45:V49)</f>
        <v>25</v>
      </c>
      <c r="W50" s="1">
        <f>SUM(W45:W49)</f>
        <v>19</v>
      </c>
      <c r="X50" s="1">
        <f>SUM(X45:X49)</f>
        <v>10</v>
      </c>
      <c r="Y50" s="1">
        <f>SUM(Y45:Y49)</f>
        <v>22</v>
      </c>
      <c r="Z50" s="1">
        <f>SUM(Z45:Z49)</f>
        <v>19</v>
      </c>
      <c r="AA50" s="1">
        <f>SUM(AA45:AA49)</f>
        <v>6</v>
      </c>
      <c r="AB50" s="1">
        <f>SUM(AB45:AB49)</f>
        <v>15</v>
      </c>
      <c r="AC50" s="1">
        <f>SUM(AC45:AC49)</f>
        <v>6</v>
      </c>
      <c r="AD50" s="1">
        <f>SUM(AD45:AD49)</f>
        <v>8</v>
      </c>
      <c r="AE50" s="1">
        <f>SUM(AE45:AE49)</f>
        <v>3</v>
      </c>
      <c r="AF50" s="1">
        <f>SUM(AF45:AF49)</f>
        <v>12</v>
      </c>
      <c r="AG50" s="1">
        <f>SUM(AG45:AG49)</f>
        <v>1</v>
      </c>
      <c r="AH50" s="1">
        <f>SUM(AH45:AH49)</f>
        <v>0</v>
      </c>
      <c r="AI50" s="1">
        <f>SUM(AI45:AI49)</f>
        <v>1</v>
      </c>
      <c r="AJ50" s="1">
        <f>SUM(AJ45:AJ49)</f>
        <v>0</v>
      </c>
      <c r="AK50" s="1">
        <f>SUM(AK45:AK49)</f>
        <v>0</v>
      </c>
      <c r="AL50" s="1">
        <f>SUM(AL45:AL49)</f>
        <v>2</v>
      </c>
    </row>
    <row r="51" spans="4:38" ht="12.75">
      <c r="D51" s="1" t="s">
        <v>221</v>
      </c>
      <c r="F51" s="1">
        <f>F50-F49</f>
        <v>32</v>
      </c>
      <c r="G51" s="1">
        <f aca="true" t="shared" si="17" ref="G51:L51">G50-G49</f>
        <v>32</v>
      </c>
      <c r="H51" s="1">
        <f t="shared" si="17"/>
        <v>1</v>
      </c>
      <c r="I51" s="1">
        <f t="shared" si="17"/>
        <v>0</v>
      </c>
      <c r="J51" s="1">
        <f t="shared" si="17"/>
        <v>23</v>
      </c>
      <c r="K51" s="1">
        <f t="shared" si="17"/>
        <v>0</v>
      </c>
      <c r="L51" s="1">
        <f t="shared" si="17"/>
        <v>23</v>
      </c>
      <c r="M51" s="1">
        <f>M50-M49</f>
        <v>2</v>
      </c>
      <c r="N51" s="1">
        <f>N50-N49</f>
        <v>3</v>
      </c>
      <c r="O51" s="1">
        <f>O50-O49</f>
        <v>11</v>
      </c>
      <c r="P51" s="1">
        <f>P50-P49</f>
        <v>1</v>
      </c>
      <c r="Q51" s="1">
        <f>Q50-Q49</f>
        <v>1</v>
      </c>
      <c r="R51" s="1">
        <f>R50-R49</f>
        <v>2</v>
      </c>
      <c r="S51" s="1">
        <f>S50-S49</f>
        <v>4</v>
      </c>
      <c r="T51" s="1">
        <f>T50-T49</f>
        <v>16</v>
      </c>
      <c r="V51" s="1">
        <f>V50-V49</f>
        <v>24</v>
      </c>
      <c r="W51" s="1">
        <f>W50-W49</f>
        <v>18</v>
      </c>
      <c r="X51" s="1">
        <f>X50-X49</f>
        <v>10</v>
      </c>
      <c r="Y51" s="1">
        <f>Y50-Y49</f>
        <v>21</v>
      </c>
      <c r="Z51" s="1">
        <f>Z50-Z49</f>
        <v>18</v>
      </c>
      <c r="AA51" s="1">
        <f>AA50-AA49</f>
        <v>6</v>
      </c>
      <c r="AB51" s="1">
        <f>AB50-AB49</f>
        <v>14</v>
      </c>
      <c r="AC51" s="1">
        <f>AC50-AC49</f>
        <v>5</v>
      </c>
      <c r="AD51" s="1">
        <f>AD50-AD49</f>
        <v>7</v>
      </c>
      <c r="AE51" s="1">
        <f>AE50-AE49</f>
        <v>2</v>
      </c>
      <c r="AF51" s="1">
        <f>AF50-AF49</f>
        <v>12</v>
      </c>
      <c r="AG51" s="1">
        <f>AG50-AG49</f>
        <v>0</v>
      </c>
      <c r="AH51" s="1">
        <f>AH50-AH49</f>
        <v>0</v>
      </c>
      <c r="AI51" s="1">
        <f>AI50-AI49</f>
        <v>1</v>
      </c>
      <c r="AJ51" s="1">
        <f>AJ50-AJ49</f>
        <v>0</v>
      </c>
      <c r="AK51" s="1">
        <f>AK50-AK49</f>
        <v>0</v>
      </c>
      <c r="AL51" s="1">
        <f>AL50-AL49</f>
        <v>2</v>
      </c>
    </row>
    <row r="54" spans="1:38" ht="12.75">
      <c r="A54" s="10"/>
      <c r="D54" s="11" t="s">
        <v>160</v>
      </c>
      <c r="G54" s="10" t="s">
        <v>480</v>
      </c>
      <c r="H54" s="1" t="s">
        <v>454</v>
      </c>
      <c r="I54" s="1" t="s">
        <v>141</v>
      </c>
      <c r="J54" s="1" t="s">
        <v>455</v>
      </c>
      <c r="K54" s="1" t="s">
        <v>295</v>
      </c>
      <c r="M54" s="1" t="s">
        <v>454</v>
      </c>
      <c r="N54" s="1" t="s">
        <v>141</v>
      </c>
      <c r="O54" s="1" t="s">
        <v>455</v>
      </c>
      <c r="P54" s="1" t="s">
        <v>295</v>
      </c>
      <c r="Q54" s="1" t="s">
        <v>147</v>
      </c>
      <c r="R54" s="1" t="s">
        <v>297</v>
      </c>
      <c r="S54" s="1" t="s">
        <v>103</v>
      </c>
      <c r="V54" s="1" t="s">
        <v>216</v>
      </c>
      <c r="W54" s="1" t="s">
        <v>217</v>
      </c>
      <c r="X54" s="1" t="s">
        <v>321</v>
      </c>
      <c r="Y54" s="1" t="s">
        <v>229</v>
      </c>
      <c r="Z54" s="1" t="s">
        <v>232</v>
      </c>
      <c r="AA54" s="1" t="s">
        <v>282</v>
      </c>
      <c r="AB54" s="1" t="s">
        <v>215</v>
      </c>
      <c r="AC54" s="1" t="s">
        <v>214</v>
      </c>
      <c r="AD54" s="1" t="s">
        <v>150</v>
      </c>
      <c r="AE54" s="1" t="s">
        <v>220</v>
      </c>
      <c r="AF54" s="1" t="s">
        <v>111</v>
      </c>
      <c r="AG54" s="1" t="s">
        <v>352</v>
      </c>
      <c r="AH54" s="1" t="s">
        <v>224</v>
      </c>
      <c r="AI54" s="1" t="s">
        <v>233</v>
      </c>
      <c r="AJ54" s="1" t="s">
        <v>397</v>
      </c>
      <c r="AK54" s="1" t="s">
        <v>330</v>
      </c>
      <c r="AL54" s="1" t="s">
        <v>147</v>
      </c>
    </row>
    <row r="55" spans="4:38" ht="12.75">
      <c r="D55" s="1" t="s">
        <v>278</v>
      </c>
      <c r="G55" s="1" t="str">
        <f>G2&amp;","&amp;G3&amp;","&amp;G4&amp;","&amp;G5&amp;","&amp;G6&amp;","&amp;G7&amp;","&amp;G8&amp;","&amp;G9&amp;","&amp;G10&amp;","&amp;G11&amp;","&amp;G12</f>
        <v>52,53,54,55,56,57,58,64,68,69,109</v>
      </c>
      <c r="H55" s="1" t="str">
        <f>H2&amp;","&amp;H3&amp;","&amp;H4&amp;","&amp;H5&amp;","&amp;H6&amp;","&amp;H7&amp;","&amp;H8&amp;","&amp;H9&amp;","&amp;H10&amp;","&amp;H11&amp;","&amp;H12</f>
        <v>,,,,,,,,,,</v>
      </c>
      <c r="I55" s="1" t="str">
        <f>I2&amp;","&amp;I3&amp;","&amp;I4&amp;","&amp;I5&amp;","&amp;I6&amp;","&amp;I7&amp;","&amp;I8&amp;","&amp;I9&amp;","&amp;I10&amp;","&amp;I11&amp;","&amp;I12</f>
        <v>,,,,,,,,,,</v>
      </c>
      <c r="J55" s="1" t="str">
        <f>J2&amp;","&amp;J3&amp;","&amp;J4&amp;","&amp;J5&amp;","&amp;J6&amp;","&amp;J7&amp;","&amp;J8&amp;","&amp;J9&amp;","&amp;J10&amp;","&amp;J11&amp;","&amp;J12</f>
        <v>52,,,,,,,64,68,69,</v>
      </c>
      <c r="K55" s="1" t="str">
        <f>K2&amp;","&amp;K3&amp;","&amp;K4&amp;","&amp;K5&amp;","&amp;K6&amp;","&amp;K7&amp;","&amp;K8&amp;","&amp;K9&amp;","&amp;K10&amp;","&amp;K11&amp;","&amp;K12</f>
        <v>,,,,,,,,,,</v>
      </c>
      <c r="M55" s="1" t="str">
        <f aca="true" t="shared" si="18" ref="M55:S55">M2&amp;","&amp;M3&amp;","&amp;M4&amp;","&amp;M5&amp;","&amp;M6&amp;","&amp;M7&amp;","&amp;M8&amp;","&amp;M9&amp;","&amp;M10&amp;","&amp;M11&amp;","&amp;M12</f>
        <v>,,,,,,,,,,</v>
      </c>
      <c r="N55" s="1" t="str">
        <f t="shared" si="18"/>
        <v>,,,,,,,,,,</v>
      </c>
      <c r="O55" s="1" t="str">
        <f t="shared" si="18"/>
        <v>52,53,,,56,57,,,,,</v>
      </c>
      <c r="P55" s="1" t="str">
        <f t="shared" si="18"/>
        <v>,,,,,,,,,,</v>
      </c>
      <c r="Q55" s="1" t="str">
        <f t="shared" si="18"/>
        <v>,,,,,,,,,,</v>
      </c>
      <c r="R55" s="1" t="str">
        <f t="shared" si="18"/>
        <v>,,,,,,,64,,,</v>
      </c>
      <c r="S55" s="1" t="str">
        <f t="shared" si="18"/>
        <v>,,,,,,,,,,</v>
      </c>
      <c r="U55" s="1"/>
      <c r="V55" s="1" t="str">
        <f aca="true" t="shared" si="19" ref="V55:AL55">V2&amp;","&amp;V3&amp;","&amp;V4&amp;","&amp;V5&amp;","&amp;V6&amp;","&amp;V7&amp;","&amp;V8&amp;","&amp;V9&amp;","&amp;V10&amp;","&amp;V11&amp;","&amp;V12</f>
        <v>52,53,,,56,57,58,64,68,69,</v>
      </c>
      <c r="W55" s="1" t="str">
        <f t="shared" si="19"/>
        <v>52,53,,,56,,58,64,68,,</v>
      </c>
      <c r="X55" s="1" t="str">
        <f t="shared" si="19"/>
        <v>,,,,,,58,,,69,</v>
      </c>
      <c r="Y55" s="1" t="str">
        <f t="shared" si="19"/>
        <v>52,,,,,,58,64,68,69,</v>
      </c>
      <c r="Z55" s="1" t="str">
        <f t="shared" si="19"/>
        <v>52,,,,,,58,64,,,</v>
      </c>
      <c r="AA55" s="1" t="str">
        <f t="shared" si="19"/>
        <v>52,,,,,,58,,,69,</v>
      </c>
      <c r="AB55" s="1" t="str">
        <f t="shared" si="19"/>
        <v>52,,,,56,,,64,,,</v>
      </c>
      <c r="AC55" s="1" t="str">
        <f t="shared" si="19"/>
        <v>,,,,56,,,,,,</v>
      </c>
      <c r="AD55" s="1" t="str">
        <f t="shared" si="19"/>
        <v>,,,,,,,64,,,</v>
      </c>
      <c r="AE55" s="1" t="str">
        <f t="shared" si="19"/>
        <v>,,,,,,,,68,,</v>
      </c>
      <c r="AF55" s="1" t="str">
        <f t="shared" si="19"/>
        <v>,53,,,,57,,,,,</v>
      </c>
      <c r="AG55" s="1" t="str">
        <f t="shared" si="19"/>
        <v>,,,,,,,,,,</v>
      </c>
      <c r="AH55" s="1" t="str">
        <f t="shared" si="19"/>
        <v>,,,,,,,,,,</v>
      </c>
      <c r="AI55" s="1" t="str">
        <f t="shared" si="19"/>
        <v>,,,,,,,,,,</v>
      </c>
      <c r="AJ55" s="1" t="str">
        <f t="shared" si="19"/>
        <v>,,,,,,,,,,</v>
      </c>
      <c r="AK55" s="1" t="str">
        <f t="shared" si="19"/>
        <v>,,,,,,,,,,</v>
      </c>
      <c r="AL55" s="1" t="str">
        <f t="shared" si="19"/>
        <v>,,,,,,,,,,</v>
      </c>
    </row>
    <row r="56" spans="4:38" ht="12.75">
      <c r="D56" s="1" t="s">
        <v>109</v>
      </c>
      <c r="G56" s="1" t="str">
        <f>G13&amp;","&amp;G14&amp;","&amp;G15&amp;","&amp;G16</f>
        <v>71,72,73,91</v>
      </c>
      <c r="H56" s="1" t="str">
        <f>H13&amp;","&amp;H14&amp;","&amp;H15&amp;","&amp;H16</f>
        <v>,,,</v>
      </c>
      <c r="I56" s="1" t="str">
        <f>I13&amp;","&amp;I14&amp;","&amp;I15&amp;","&amp;I16</f>
        <v>,,,</v>
      </c>
      <c r="J56" s="1" t="str">
        <f>J13&amp;","&amp;J14&amp;","&amp;J15&amp;","&amp;J16</f>
        <v>71,72,73,91</v>
      </c>
      <c r="K56" s="1" t="str">
        <f>K13&amp;","&amp;K14&amp;","&amp;K15&amp;","&amp;K16</f>
        <v>,,,</v>
      </c>
      <c r="M56" s="1" t="str">
        <f aca="true" t="shared" si="20" ref="M56:S56">M13&amp;","&amp;M14&amp;","&amp;M15&amp;","&amp;M16</f>
        <v>,,,</v>
      </c>
      <c r="N56" s="1" t="str">
        <f t="shared" si="20"/>
        <v>,,,</v>
      </c>
      <c r="O56" s="1" t="str">
        <f t="shared" si="20"/>
        <v>,72,73,</v>
      </c>
      <c r="P56" s="1" t="str">
        <f t="shared" si="20"/>
        <v>,,,</v>
      </c>
      <c r="Q56" s="1" t="str">
        <f t="shared" si="20"/>
        <v>,,,</v>
      </c>
      <c r="R56" s="1" t="str">
        <f t="shared" si="20"/>
        <v>,,,</v>
      </c>
      <c r="S56" s="1" t="str">
        <f t="shared" si="20"/>
        <v>,,,</v>
      </c>
      <c r="U56" s="1"/>
      <c r="V56" s="1" t="str">
        <f aca="true" t="shared" si="21" ref="V56:AL56">V13&amp;","&amp;V14&amp;","&amp;V15&amp;","&amp;V16</f>
        <v>,,73,91</v>
      </c>
      <c r="W56" s="1" t="str">
        <f t="shared" si="21"/>
        <v>71,,,</v>
      </c>
      <c r="X56" s="1" t="str">
        <f t="shared" si="21"/>
        <v>,,73,91</v>
      </c>
      <c r="Y56" s="1" t="str">
        <f t="shared" si="21"/>
        <v>71,,73,91</v>
      </c>
      <c r="Z56" s="1" t="str">
        <f t="shared" si="21"/>
        <v>71,,73,91</v>
      </c>
      <c r="AA56" s="1" t="str">
        <f t="shared" si="21"/>
        <v>,,73,91</v>
      </c>
      <c r="AB56" s="1" t="str">
        <f t="shared" si="21"/>
        <v>71,,73,91</v>
      </c>
      <c r="AC56" s="1" t="str">
        <f t="shared" si="21"/>
        <v>,,73,91</v>
      </c>
      <c r="AD56" s="1" t="str">
        <f t="shared" si="21"/>
        <v>,72,,</v>
      </c>
      <c r="AE56" s="1" t="str">
        <f t="shared" si="21"/>
        <v>,,,</v>
      </c>
      <c r="AF56" s="1" t="str">
        <f t="shared" si="21"/>
        <v>,,,</v>
      </c>
      <c r="AG56" s="1" t="str">
        <f t="shared" si="21"/>
        <v>,,,</v>
      </c>
      <c r="AH56" s="1" t="str">
        <f t="shared" si="21"/>
        <v>,,,</v>
      </c>
      <c r="AI56" s="1" t="str">
        <f t="shared" si="21"/>
        <v>,,,</v>
      </c>
      <c r="AJ56" s="1" t="str">
        <f t="shared" si="21"/>
        <v>,,,</v>
      </c>
      <c r="AK56" s="1" t="str">
        <f t="shared" si="21"/>
        <v>,,,</v>
      </c>
      <c r="AL56" s="1" t="str">
        <f t="shared" si="21"/>
        <v>,,,91</v>
      </c>
    </row>
    <row r="57" spans="4:38" ht="12.75">
      <c r="D57" s="1" t="s">
        <v>182</v>
      </c>
      <c r="G57" s="1" t="str">
        <f>G17&amp;","&amp;G18&amp;","&amp;G19&amp;","&amp;G20&amp;","&amp;G21&amp;","&amp;G22&amp;","&amp;23&amp;","&amp;G24&amp;","&amp;G25&amp;","&amp;G26&amp;","&amp;G27&amp;","&amp;G28&amp;","&amp;G29&amp;","&amp;G30&amp;","&amp;G31&amp;","&amp;G32</f>
        <v>19,74,75,76,77,79,23,81,82,83,84,86,87,89,92,110</v>
      </c>
      <c r="H57" s="1" t="str">
        <f>H17&amp;","&amp;H18&amp;","&amp;H19&amp;","&amp;H20&amp;","&amp;H21&amp;","&amp;H22&amp;","&amp;23&amp;","&amp;H24&amp;","&amp;H25&amp;","&amp;H26&amp;","&amp;H27&amp;","&amp;H28&amp;","&amp;H29&amp;","&amp;H30&amp;","&amp;H31&amp;","&amp;H32</f>
        <v>19,,,,,,23,,,,,,,,,</v>
      </c>
      <c r="I57" s="1" t="str">
        <f>I17&amp;","&amp;I18&amp;","&amp;I19&amp;","&amp;I20&amp;","&amp;I21&amp;","&amp;I22&amp;","&amp;23&amp;","&amp;I24&amp;","&amp;I25&amp;","&amp;I26&amp;","&amp;I27&amp;","&amp;I28&amp;","&amp;I29&amp;","&amp;I30&amp;","&amp;I31&amp;","&amp;I32</f>
        <v>,,,,,,23,,,,,,,,,</v>
      </c>
      <c r="J57" s="1" t="str">
        <f>J17&amp;","&amp;J18&amp;","&amp;J19&amp;","&amp;J20&amp;","&amp;J21&amp;","&amp;J22&amp;","&amp;23&amp;","&amp;J24&amp;","&amp;J25&amp;","&amp;J26&amp;","&amp;J27&amp;","&amp;J28&amp;","&amp;J29&amp;","&amp;J30&amp;","&amp;J31&amp;","&amp;J32</f>
        <v>19,74,75,76,77,79,23,81,82,83,84,86,,89,92,</v>
      </c>
      <c r="K57" s="1" t="str">
        <f>K17&amp;","&amp;K18&amp;","&amp;K19&amp;","&amp;K20&amp;","&amp;K21&amp;","&amp;K22&amp;","&amp;23&amp;","&amp;K24&amp;","&amp;K25&amp;","&amp;K26&amp;","&amp;K27&amp;","&amp;K28&amp;","&amp;K29&amp;","&amp;K30&amp;","&amp;K31&amp;","&amp;K32</f>
        <v>,,,,,,23,,,,,,,,,</v>
      </c>
      <c r="M57" s="1" t="str">
        <f aca="true" t="shared" si="22" ref="M57:S57">M17&amp;","&amp;M18&amp;","&amp;M19&amp;","&amp;M20&amp;","&amp;M21&amp;","&amp;M22&amp;","&amp;23&amp;","&amp;M24&amp;","&amp;M25&amp;","&amp;M26&amp;","&amp;M27&amp;","&amp;M28&amp;","&amp;M29&amp;","&amp;M30&amp;","&amp;M31&amp;","&amp;M32</f>
        <v>,,,,,,23,,,,,86,,,,</v>
      </c>
      <c r="N57" s="1" t="str">
        <f t="shared" si="22"/>
        <v>,74,,,,,23,,,,,,87,89,,</v>
      </c>
      <c r="O57" s="1" t="str">
        <f t="shared" si="22"/>
        <v>,74,,,,,23,,82,,,86,87,,92,</v>
      </c>
      <c r="P57" s="1" t="str">
        <f t="shared" si="22"/>
        <v>,,,,,,23,,,,84,,,,,</v>
      </c>
      <c r="Q57" s="1" t="str">
        <f t="shared" si="22"/>
        <v>,,,,,,23,,,,,,,,,</v>
      </c>
      <c r="R57" s="1" t="str">
        <f t="shared" si="22"/>
        <v>19,,,,,,23,,,,,,,,,</v>
      </c>
      <c r="S57" s="1" t="str">
        <f t="shared" si="22"/>
        <v>19,,,,,,23,,,,84,86,,,,</v>
      </c>
      <c r="U57" s="1"/>
      <c r="V57" s="1" t="str">
        <f aca="true" t="shared" si="23" ref="V57:AL57">V17&amp;","&amp;V18&amp;","&amp;V19&amp;","&amp;V20&amp;","&amp;V21&amp;","&amp;V22&amp;","&amp;23&amp;","&amp;V24&amp;","&amp;V25&amp;","&amp;V26&amp;","&amp;V27&amp;","&amp;V28&amp;","&amp;V29&amp;","&amp;V30&amp;","&amp;V31&amp;","&amp;V32</f>
        <v>19,74,75,76,77,79,23,81,,83,84,86,,89,92,</v>
      </c>
      <c r="W57" s="1" t="str">
        <f t="shared" si="23"/>
        <v>19,74,75,76,77,79,23,81,,,84,86,,,,</v>
      </c>
      <c r="X57" s="1" t="str">
        <f t="shared" si="23"/>
        <v>19,,75,,,,23,,,83,,,,89,92,</v>
      </c>
      <c r="Y57" s="1" t="str">
        <f t="shared" si="23"/>
        <v>19,74,75,76,77,79,23,81,,83,84,,,89,92,</v>
      </c>
      <c r="Z57" s="1" t="str">
        <f t="shared" si="23"/>
        <v>19,74,75,76,77,79,23,81,,83,84,,,89,,</v>
      </c>
      <c r="AA57" s="1" t="str">
        <f t="shared" si="23"/>
        <v>,,,,,,23,,,,,,,,,</v>
      </c>
      <c r="AB57" s="1" t="str">
        <f t="shared" si="23"/>
        <v>19,,75,76,77,79,23,,,,,,,89,,</v>
      </c>
      <c r="AC57" s="1" t="str">
        <f t="shared" si="23"/>
        <v>,,,,,,23,,,,,,,,,</v>
      </c>
      <c r="AD57" s="1" t="str">
        <f t="shared" si="23"/>
        <v>19,,75,,,,23,,,83,,,,,,</v>
      </c>
      <c r="AE57" s="1" t="str">
        <f t="shared" si="23"/>
        <v>,,,,,,23,,,83,,,,,,</v>
      </c>
      <c r="AF57" s="1" t="str">
        <f t="shared" si="23"/>
        <v>,74,75,,77,,23,81,82,83,84,86,,,92,</v>
      </c>
      <c r="AG57" s="1" t="str">
        <f t="shared" si="23"/>
        <v>,,,,,,23,,,,,,,,,</v>
      </c>
      <c r="AH57" s="1" t="str">
        <f t="shared" si="23"/>
        <v>,,,,,,23,,,,,,,,,</v>
      </c>
      <c r="AI57" s="1" t="str">
        <f t="shared" si="23"/>
        <v>,,,,,,23,,,,,,,,,</v>
      </c>
      <c r="AJ57" s="1" t="str">
        <f t="shared" si="23"/>
        <v>,,,,,,23,,,,,,,,,</v>
      </c>
      <c r="AK57" s="1" t="str">
        <f t="shared" si="23"/>
        <v>,,,,,,23,,,,,,,,,</v>
      </c>
      <c r="AL57" s="1" t="str">
        <f t="shared" si="23"/>
        <v>,,,,,,23,,,,84,,,,,</v>
      </c>
    </row>
    <row r="58" spans="4:38" ht="12.75">
      <c r="D58" s="1" t="s">
        <v>398</v>
      </c>
      <c r="G58" s="1">
        <f>G33</f>
        <v>94</v>
      </c>
      <c r="H58" s="1">
        <f>H33</f>
        <v>0</v>
      </c>
      <c r="I58" s="1">
        <f>I33</f>
        <v>0</v>
      </c>
      <c r="J58" s="1">
        <f>J33</f>
        <v>94</v>
      </c>
      <c r="K58" s="1">
        <f>K33</f>
        <v>0</v>
      </c>
      <c r="M58" s="1">
        <f aca="true" t="shared" si="24" ref="M58:S58">M33</f>
        <v>94</v>
      </c>
      <c r="N58" s="1">
        <f t="shared" si="24"/>
        <v>0</v>
      </c>
      <c r="O58" s="1">
        <f t="shared" si="24"/>
        <v>0</v>
      </c>
      <c r="P58" s="1">
        <f t="shared" si="24"/>
        <v>0</v>
      </c>
      <c r="Q58" s="1">
        <f t="shared" si="24"/>
        <v>94</v>
      </c>
      <c r="R58" s="1">
        <f t="shared" si="24"/>
        <v>0</v>
      </c>
      <c r="S58" s="1">
        <f t="shared" si="24"/>
        <v>94</v>
      </c>
      <c r="U58" s="1"/>
      <c r="V58" s="1">
        <f aca="true" t="shared" si="25" ref="V58:AL58">V33</f>
        <v>94</v>
      </c>
      <c r="W58" s="1">
        <f t="shared" si="25"/>
        <v>94</v>
      </c>
      <c r="X58" s="1">
        <f t="shared" si="25"/>
        <v>94</v>
      </c>
      <c r="Y58" s="1">
        <f t="shared" si="25"/>
        <v>94</v>
      </c>
      <c r="Z58" s="1">
        <f t="shared" si="25"/>
        <v>94</v>
      </c>
      <c r="AA58" s="1">
        <f t="shared" si="25"/>
        <v>94</v>
      </c>
      <c r="AB58" s="1">
        <f t="shared" si="25"/>
        <v>94</v>
      </c>
      <c r="AC58" s="1">
        <f t="shared" si="25"/>
        <v>94</v>
      </c>
      <c r="AD58" s="1">
        <f t="shared" si="25"/>
        <v>94</v>
      </c>
      <c r="AE58" s="1">
        <f t="shared" si="25"/>
        <v>0</v>
      </c>
      <c r="AF58" s="1">
        <f t="shared" si="25"/>
        <v>0</v>
      </c>
      <c r="AG58" s="1">
        <f t="shared" si="25"/>
        <v>0</v>
      </c>
      <c r="AH58" s="1">
        <f t="shared" si="25"/>
        <v>0</v>
      </c>
      <c r="AI58" s="1">
        <f t="shared" si="25"/>
        <v>94</v>
      </c>
      <c r="AJ58" s="1">
        <f t="shared" si="25"/>
        <v>0</v>
      </c>
      <c r="AK58" s="1">
        <f t="shared" si="25"/>
        <v>0</v>
      </c>
      <c r="AL58" s="1">
        <f t="shared" si="25"/>
        <v>0</v>
      </c>
    </row>
    <row r="59" spans="4:38" ht="12.75">
      <c r="D59" s="1" t="s">
        <v>276</v>
      </c>
      <c r="G59" s="1">
        <f>G34</f>
        <v>26</v>
      </c>
      <c r="H59" s="1">
        <f>H34</f>
        <v>0</v>
      </c>
      <c r="I59" s="1">
        <f>I34</f>
        <v>0</v>
      </c>
      <c r="J59" s="1">
        <f>J34</f>
        <v>26</v>
      </c>
      <c r="K59" s="1">
        <f>K34</f>
        <v>0</v>
      </c>
      <c r="M59" s="1">
        <f aca="true" t="shared" si="26" ref="M59:S59">M34</f>
        <v>26</v>
      </c>
      <c r="N59" s="1">
        <f t="shared" si="26"/>
        <v>26</v>
      </c>
      <c r="O59" s="1">
        <f t="shared" si="26"/>
        <v>26</v>
      </c>
      <c r="P59" s="1">
        <f t="shared" si="26"/>
        <v>26</v>
      </c>
      <c r="Q59" s="1">
        <f t="shared" si="26"/>
        <v>26</v>
      </c>
      <c r="R59" s="1">
        <f t="shared" si="26"/>
        <v>26</v>
      </c>
      <c r="S59" s="1">
        <f t="shared" si="26"/>
        <v>26</v>
      </c>
      <c r="U59" s="1"/>
      <c r="V59" s="1">
        <f aca="true" t="shared" si="27" ref="V59:AL59">V34</f>
        <v>26</v>
      </c>
      <c r="W59" s="1">
        <f t="shared" si="27"/>
        <v>26</v>
      </c>
      <c r="X59" s="1">
        <f t="shared" si="27"/>
        <v>0</v>
      </c>
      <c r="Y59" s="1">
        <f t="shared" si="27"/>
        <v>26</v>
      </c>
      <c r="Z59" s="1">
        <f t="shared" si="27"/>
        <v>26</v>
      </c>
      <c r="AA59" s="1">
        <f t="shared" si="27"/>
        <v>0</v>
      </c>
      <c r="AB59" s="1">
        <f t="shared" si="27"/>
        <v>26</v>
      </c>
      <c r="AC59" s="1">
        <f t="shared" si="27"/>
        <v>26</v>
      </c>
      <c r="AD59" s="1">
        <f t="shared" si="27"/>
        <v>26</v>
      </c>
      <c r="AE59" s="1">
        <f t="shared" si="27"/>
        <v>26</v>
      </c>
      <c r="AF59" s="1">
        <f t="shared" si="27"/>
        <v>0</v>
      </c>
      <c r="AG59" s="1">
        <f t="shared" si="27"/>
        <v>26</v>
      </c>
      <c r="AH59" s="1">
        <f t="shared" si="27"/>
        <v>0</v>
      </c>
      <c r="AI59" s="1">
        <f t="shared" si="27"/>
        <v>0</v>
      </c>
      <c r="AJ59" s="1">
        <f t="shared" si="27"/>
        <v>0</v>
      </c>
      <c r="AK59" s="1">
        <f t="shared" si="27"/>
        <v>0</v>
      </c>
      <c r="AL59" s="1">
        <f t="shared" si="27"/>
        <v>0</v>
      </c>
    </row>
    <row r="67" spans="1:2" ht="12.75">
      <c r="A67" s="11"/>
      <c r="B67" s="10"/>
    </row>
    <row r="95" spans="21:30" s="10" customFormat="1" ht="12.75">
      <c r="U95" s="12"/>
      <c r="AD95" s="1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0"/>
  <sheetViews>
    <sheetView workbookViewId="0" topLeftCell="A13">
      <selection activeCell="AM49" sqref="AM49"/>
    </sheetView>
  </sheetViews>
  <sheetFormatPr defaultColWidth="9.140625" defaultRowHeight="12.75"/>
  <sheetData>
    <row r="1" spans="2:5" ht="12.75">
      <c r="B1" t="s">
        <v>273</v>
      </c>
      <c r="C1" t="s">
        <v>380</v>
      </c>
      <c r="D1" t="s">
        <v>381</v>
      </c>
      <c r="E1" t="s">
        <v>204</v>
      </c>
    </row>
    <row r="2" spans="2:5" ht="12.75">
      <c r="B2" t="str">
        <f>B140</f>
        <v>West Asia</v>
      </c>
      <c r="C2">
        <f>C140</f>
        <v>29</v>
      </c>
      <c r="D2">
        <f>D140</f>
        <v>180211048</v>
      </c>
      <c r="E2">
        <f>E140</f>
        <v>0.16092243134838216</v>
      </c>
    </row>
    <row r="3" spans="2:5" ht="12.75">
      <c r="B3" t="s">
        <v>278</v>
      </c>
      <c r="C3">
        <f>C71</f>
        <v>424</v>
      </c>
      <c r="D3">
        <f>D71</f>
        <v>998873281</v>
      </c>
      <c r="E3">
        <f>E71</f>
        <v>0.4244782677293377</v>
      </c>
    </row>
    <row r="4" spans="2:5" ht="12.75">
      <c r="B4" t="str">
        <f>B95</f>
        <v>East Asia</v>
      </c>
      <c r="C4">
        <f>C95</f>
        <v>3391</v>
      </c>
      <c r="D4">
        <f>D95</f>
        <v>3437959738</v>
      </c>
      <c r="E4">
        <f>E95</f>
        <v>0.9863408121157002</v>
      </c>
    </row>
    <row r="5" spans="2:5" ht="12.75">
      <c r="B5" t="str">
        <f>B131</f>
        <v>Europe</v>
      </c>
      <c r="C5">
        <f>C131</f>
        <v>3019</v>
      </c>
      <c r="D5">
        <f>D131</f>
        <v>654828306</v>
      </c>
      <c r="E5">
        <f>E131</f>
        <v>4.610368813225982</v>
      </c>
    </row>
    <row r="6" spans="2:5" ht="12.75">
      <c r="B6" t="str">
        <f>B136</f>
        <v>N. America</v>
      </c>
      <c r="C6">
        <f>C136</f>
        <v>3904</v>
      </c>
      <c r="D6">
        <f>D136</f>
        <v>447227820</v>
      </c>
      <c r="E6">
        <f>E136</f>
        <v>8.729331730749667</v>
      </c>
    </row>
    <row r="7" ht="12.75">
      <c r="B7" t="s">
        <v>340</v>
      </c>
    </row>
    <row r="8" ht="12.75">
      <c r="B8" t="s">
        <v>205</v>
      </c>
    </row>
    <row r="10" spans="1:7" ht="12.75">
      <c r="A10" t="s">
        <v>379</v>
      </c>
      <c r="B10" t="s">
        <v>273</v>
      </c>
      <c r="C10" t="s">
        <v>380</v>
      </c>
      <c r="D10" t="s">
        <v>381</v>
      </c>
      <c r="E10" t="s">
        <v>204</v>
      </c>
      <c r="F10" t="s">
        <v>318</v>
      </c>
      <c r="G10" t="s">
        <v>317</v>
      </c>
    </row>
    <row r="11" spans="1:5" ht="12.75">
      <c r="A11" t="s">
        <v>249</v>
      </c>
      <c r="B11" t="s">
        <v>278</v>
      </c>
      <c r="C11">
        <v>0</v>
      </c>
      <c r="D11">
        <v>34178188</v>
      </c>
      <c r="E11">
        <v>0</v>
      </c>
    </row>
    <row r="12" spans="1:5" ht="12.75">
      <c r="A12" t="s">
        <v>261</v>
      </c>
      <c r="B12" t="s">
        <v>278</v>
      </c>
      <c r="C12">
        <v>0</v>
      </c>
      <c r="D12">
        <v>12799293</v>
      </c>
      <c r="E12">
        <v>0</v>
      </c>
    </row>
    <row r="13" spans="1:8" ht="12.75">
      <c r="A13" t="s">
        <v>152</v>
      </c>
      <c r="B13" t="s">
        <v>278</v>
      </c>
      <c r="C13">
        <v>0</v>
      </c>
      <c r="D13">
        <v>8791832</v>
      </c>
      <c r="E13">
        <v>0</v>
      </c>
      <c r="H13" t="s">
        <v>442</v>
      </c>
    </row>
    <row r="14" spans="1:5" ht="12.75">
      <c r="A14" t="s">
        <v>258</v>
      </c>
      <c r="B14" t="s">
        <v>278</v>
      </c>
      <c r="C14">
        <v>0</v>
      </c>
      <c r="D14">
        <v>15746232</v>
      </c>
      <c r="E14">
        <v>0</v>
      </c>
    </row>
    <row r="15" spans="1:5" ht="12.75">
      <c r="A15" t="s">
        <v>151</v>
      </c>
      <c r="B15" t="s">
        <v>278</v>
      </c>
      <c r="C15">
        <v>0</v>
      </c>
      <c r="D15">
        <v>8988091</v>
      </c>
      <c r="E15">
        <v>0</v>
      </c>
    </row>
    <row r="16" spans="1:5" ht="12.75">
      <c r="A16" t="s">
        <v>257</v>
      </c>
      <c r="B16" t="s">
        <v>278</v>
      </c>
      <c r="C16">
        <v>0</v>
      </c>
      <c r="D16">
        <v>18879301</v>
      </c>
      <c r="E16">
        <v>0</v>
      </c>
    </row>
    <row r="17" spans="1:5" ht="12.75">
      <c r="A17" t="s">
        <v>171</v>
      </c>
      <c r="B17" t="s">
        <v>278</v>
      </c>
      <c r="C17">
        <v>0</v>
      </c>
      <c r="D17">
        <v>429474</v>
      </c>
      <c r="E17">
        <v>0</v>
      </c>
    </row>
    <row r="18" spans="1:5" ht="12.75">
      <c r="A18" t="s">
        <v>157</v>
      </c>
      <c r="B18" t="s">
        <v>278</v>
      </c>
      <c r="C18">
        <v>0</v>
      </c>
      <c r="D18">
        <v>4511488</v>
      </c>
      <c r="E18">
        <v>0</v>
      </c>
    </row>
    <row r="19" spans="1:5" ht="12.75">
      <c r="A19" t="s">
        <v>254</v>
      </c>
      <c r="B19" t="s">
        <v>278</v>
      </c>
      <c r="C19">
        <v>0</v>
      </c>
      <c r="D19">
        <v>71505</v>
      </c>
      <c r="E19">
        <v>0</v>
      </c>
    </row>
    <row r="20" spans="1:5" ht="12.75">
      <c r="A20" t="s">
        <v>264</v>
      </c>
      <c r="B20" t="s">
        <v>278</v>
      </c>
      <c r="C20">
        <v>0</v>
      </c>
      <c r="D20">
        <v>10329208</v>
      </c>
      <c r="E20">
        <v>0</v>
      </c>
    </row>
    <row r="21" spans="1:5" ht="12.75">
      <c r="A21" t="s">
        <v>270</v>
      </c>
      <c r="B21" t="s">
        <v>278</v>
      </c>
      <c r="C21">
        <v>0</v>
      </c>
      <c r="D21">
        <v>752438</v>
      </c>
      <c r="E21">
        <v>0</v>
      </c>
    </row>
    <row r="22" spans="1:5" ht="12.75">
      <c r="A22" t="s">
        <v>158</v>
      </c>
      <c r="B22" t="s">
        <v>278</v>
      </c>
      <c r="C22">
        <v>0</v>
      </c>
      <c r="D22">
        <v>4012809</v>
      </c>
      <c r="E22">
        <v>0</v>
      </c>
    </row>
    <row r="23" spans="1:5" ht="12.75">
      <c r="A23" t="s">
        <v>256</v>
      </c>
      <c r="B23" t="s">
        <v>278</v>
      </c>
      <c r="C23">
        <v>0</v>
      </c>
      <c r="D23">
        <v>20617068</v>
      </c>
      <c r="E23">
        <v>0</v>
      </c>
    </row>
    <row r="24" spans="1:5" ht="12.75">
      <c r="A24" t="s">
        <v>170</v>
      </c>
      <c r="B24" t="s">
        <v>278</v>
      </c>
      <c r="C24">
        <v>0</v>
      </c>
      <c r="D24">
        <v>516055</v>
      </c>
      <c r="E24">
        <v>0</v>
      </c>
    </row>
    <row r="25" spans="1:5" ht="12.75">
      <c r="A25" t="s">
        <v>366</v>
      </c>
      <c r="B25" t="s">
        <v>278</v>
      </c>
      <c r="C25">
        <v>0</v>
      </c>
      <c r="D25">
        <v>68692542</v>
      </c>
      <c r="E25">
        <v>0</v>
      </c>
    </row>
    <row r="26" spans="1:5" ht="12.75">
      <c r="A26" t="s">
        <v>169</v>
      </c>
      <c r="B26" t="s">
        <v>278</v>
      </c>
      <c r="C26">
        <v>0</v>
      </c>
      <c r="D26">
        <v>633441</v>
      </c>
      <c r="E26">
        <v>0</v>
      </c>
    </row>
    <row r="27" spans="1:5" ht="12.75">
      <c r="A27" t="s">
        <v>156</v>
      </c>
      <c r="B27" t="s">
        <v>278</v>
      </c>
      <c r="C27">
        <v>0</v>
      </c>
      <c r="D27">
        <v>5647168</v>
      </c>
      <c r="E27">
        <v>0</v>
      </c>
    </row>
    <row r="28" spans="1:5" ht="12.75">
      <c r="A28" t="s">
        <v>365</v>
      </c>
      <c r="B28" t="s">
        <v>278</v>
      </c>
      <c r="C28">
        <v>0</v>
      </c>
      <c r="D28">
        <v>85237338</v>
      </c>
      <c r="E28">
        <v>0</v>
      </c>
    </row>
    <row r="29" spans="1:5" ht="12.75">
      <c r="A29" t="s">
        <v>168</v>
      </c>
      <c r="B29" t="s">
        <v>278</v>
      </c>
      <c r="C29">
        <v>0</v>
      </c>
      <c r="D29">
        <v>1514993</v>
      </c>
      <c r="E29">
        <v>0</v>
      </c>
    </row>
    <row r="30" spans="1:5" ht="12.75">
      <c r="A30" t="s">
        <v>180</v>
      </c>
      <c r="B30" t="s">
        <v>278</v>
      </c>
      <c r="C30">
        <v>0</v>
      </c>
      <c r="D30">
        <v>1782893</v>
      </c>
      <c r="E30">
        <v>0</v>
      </c>
    </row>
    <row r="31" spans="1:5" ht="12.75">
      <c r="A31" t="s">
        <v>251</v>
      </c>
      <c r="B31" t="s">
        <v>278</v>
      </c>
      <c r="C31">
        <v>0</v>
      </c>
      <c r="D31">
        <v>23832495</v>
      </c>
      <c r="E31">
        <v>0</v>
      </c>
    </row>
    <row r="32" spans="1:5" ht="12.75">
      <c r="A32" t="s">
        <v>265</v>
      </c>
      <c r="B32" t="s">
        <v>278</v>
      </c>
      <c r="C32">
        <v>0</v>
      </c>
      <c r="D32">
        <v>10057975</v>
      </c>
      <c r="E32">
        <v>0</v>
      </c>
    </row>
    <row r="33" spans="1:5" ht="12.75">
      <c r="A33" t="s">
        <v>181</v>
      </c>
      <c r="B33" t="s">
        <v>278</v>
      </c>
      <c r="C33">
        <v>0</v>
      </c>
      <c r="D33">
        <v>1533964</v>
      </c>
      <c r="E33">
        <v>0</v>
      </c>
    </row>
    <row r="34" spans="1:5" ht="12.75">
      <c r="A34" t="s">
        <v>248</v>
      </c>
      <c r="B34" t="s">
        <v>278</v>
      </c>
      <c r="C34">
        <v>0</v>
      </c>
      <c r="D34">
        <v>39002772</v>
      </c>
      <c r="E34">
        <v>0</v>
      </c>
    </row>
    <row r="35" spans="1:5" ht="12.75">
      <c r="A35" t="s">
        <v>178</v>
      </c>
      <c r="B35" t="s">
        <v>278</v>
      </c>
      <c r="C35">
        <v>0</v>
      </c>
      <c r="D35">
        <v>2130819</v>
      </c>
      <c r="E35">
        <v>0</v>
      </c>
    </row>
    <row r="36" spans="1:5" ht="12.75">
      <c r="A36" t="s">
        <v>176</v>
      </c>
      <c r="B36" t="s">
        <v>278</v>
      </c>
      <c r="C36">
        <v>0</v>
      </c>
      <c r="D36">
        <v>3441790</v>
      </c>
      <c r="E36">
        <v>0</v>
      </c>
    </row>
    <row r="37" spans="1:5" ht="12.75">
      <c r="A37" t="s">
        <v>154</v>
      </c>
      <c r="B37" t="s">
        <v>278</v>
      </c>
      <c r="C37">
        <v>0</v>
      </c>
      <c r="D37">
        <v>6310434</v>
      </c>
      <c r="E37">
        <v>0</v>
      </c>
    </row>
    <row r="38" spans="1:5" ht="12.75">
      <c r="A38" t="s">
        <v>252</v>
      </c>
      <c r="B38" t="s">
        <v>278</v>
      </c>
      <c r="C38">
        <v>0</v>
      </c>
      <c r="D38">
        <v>20653556</v>
      </c>
      <c r="E38">
        <v>0</v>
      </c>
    </row>
    <row r="39" spans="1:5" ht="12.75">
      <c r="A39" t="s">
        <v>172</v>
      </c>
      <c r="B39" t="s">
        <v>278</v>
      </c>
      <c r="C39">
        <v>0</v>
      </c>
      <c r="D39">
        <v>245000</v>
      </c>
      <c r="E39">
        <v>0</v>
      </c>
    </row>
    <row r="40" spans="1:5" ht="12.75">
      <c r="A40" t="s">
        <v>262</v>
      </c>
      <c r="B40" t="s">
        <v>278</v>
      </c>
      <c r="C40">
        <v>0</v>
      </c>
      <c r="D40">
        <v>12666987</v>
      </c>
      <c r="E40">
        <v>0</v>
      </c>
    </row>
    <row r="41" spans="1:5" ht="12.75">
      <c r="A41" t="s">
        <v>177</v>
      </c>
      <c r="B41" t="s">
        <v>278</v>
      </c>
      <c r="C41">
        <v>0</v>
      </c>
      <c r="D41">
        <v>3129486</v>
      </c>
      <c r="E41">
        <v>0</v>
      </c>
    </row>
    <row r="42" spans="1:5" ht="12.75">
      <c r="A42" t="s">
        <v>268</v>
      </c>
      <c r="B42" t="s">
        <v>278</v>
      </c>
      <c r="C42">
        <v>0</v>
      </c>
      <c r="D42">
        <v>1284264</v>
      </c>
      <c r="E42">
        <v>0</v>
      </c>
    </row>
    <row r="43" spans="1:5" ht="12.75">
      <c r="A43" t="s">
        <v>173</v>
      </c>
      <c r="B43" t="s">
        <v>278</v>
      </c>
      <c r="C43">
        <v>0</v>
      </c>
      <c r="D43">
        <v>223765</v>
      </c>
      <c r="E43">
        <v>0</v>
      </c>
    </row>
    <row r="44" spans="1:5" ht="12.75">
      <c r="A44" t="s">
        <v>255</v>
      </c>
      <c r="B44" t="s">
        <v>278</v>
      </c>
      <c r="C44">
        <v>0</v>
      </c>
      <c r="D44">
        <v>66411</v>
      </c>
      <c r="E44">
        <v>0</v>
      </c>
    </row>
    <row r="45" spans="1:5" ht="12.75">
      <c r="A45" t="s">
        <v>179</v>
      </c>
      <c r="B45" t="s">
        <v>278</v>
      </c>
      <c r="C45">
        <v>0</v>
      </c>
      <c r="D45">
        <v>2108665</v>
      </c>
      <c r="E45">
        <v>0</v>
      </c>
    </row>
    <row r="46" spans="1:5" ht="12.75">
      <c r="A46" t="s">
        <v>259</v>
      </c>
      <c r="B46" t="s">
        <v>278</v>
      </c>
      <c r="C46">
        <v>0</v>
      </c>
      <c r="D46">
        <v>15306252</v>
      </c>
      <c r="E46">
        <v>0</v>
      </c>
    </row>
    <row r="47" spans="1:5" ht="12.75">
      <c r="A47" t="s">
        <v>364</v>
      </c>
      <c r="B47" t="s">
        <v>278</v>
      </c>
      <c r="C47">
        <v>0</v>
      </c>
      <c r="D47">
        <v>149229090</v>
      </c>
      <c r="E47">
        <v>0</v>
      </c>
    </row>
    <row r="48" spans="1:5" ht="12.75">
      <c r="A48" t="s">
        <v>271</v>
      </c>
      <c r="B48" t="s">
        <v>278</v>
      </c>
      <c r="C48">
        <v>0</v>
      </c>
      <c r="D48">
        <v>743981</v>
      </c>
      <c r="E48">
        <v>0</v>
      </c>
    </row>
    <row r="49" spans="1:5" ht="12.75">
      <c r="A49" t="s">
        <v>263</v>
      </c>
      <c r="B49" t="s">
        <v>278</v>
      </c>
      <c r="C49">
        <v>0</v>
      </c>
      <c r="D49">
        <v>10473282</v>
      </c>
      <c r="E49">
        <v>0</v>
      </c>
    </row>
    <row r="50" spans="1:5" ht="12.75">
      <c r="A50" t="s">
        <v>185</v>
      </c>
      <c r="B50" t="s">
        <v>278</v>
      </c>
      <c r="C50">
        <v>0</v>
      </c>
      <c r="D50">
        <v>7637</v>
      </c>
      <c r="E50">
        <v>0</v>
      </c>
    </row>
    <row r="51" spans="1:5" ht="12.75">
      <c r="A51" t="s">
        <v>183</v>
      </c>
      <c r="B51" t="s">
        <v>278</v>
      </c>
      <c r="C51">
        <v>0</v>
      </c>
      <c r="D51">
        <v>212679</v>
      </c>
      <c r="E51">
        <v>0</v>
      </c>
    </row>
    <row r="52" spans="1:5" ht="12.75">
      <c r="A52" t="s">
        <v>260</v>
      </c>
      <c r="B52" t="s">
        <v>278</v>
      </c>
      <c r="C52">
        <v>0</v>
      </c>
      <c r="D52">
        <v>13711597</v>
      </c>
      <c r="E52">
        <v>0</v>
      </c>
    </row>
    <row r="53" spans="1:5" ht="12.75">
      <c r="A53" t="s">
        <v>184</v>
      </c>
      <c r="B53" t="s">
        <v>278</v>
      </c>
      <c r="C53">
        <v>0</v>
      </c>
      <c r="D53">
        <v>87476</v>
      </c>
      <c r="E53">
        <v>0</v>
      </c>
    </row>
    <row r="54" spans="1:5" ht="12.75">
      <c r="A54" t="s">
        <v>153</v>
      </c>
      <c r="B54" t="s">
        <v>278</v>
      </c>
      <c r="C54">
        <v>0</v>
      </c>
      <c r="D54">
        <v>6440053</v>
      </c>
      <c r="E54">
        <v>0</v>
      </c>
    </row>
    <row r="55" spans="1:5" ht="12.75">
      <c r="A55" t="s">
        <v>266</v>
      </c>
      <c r="B55" t="s">
        <v>278</v>
      </c>
      <c r="C55">
        <v>0</v>
      </c>
      <c r="D55">
        <v>9832017</v>
      </c>
      <c r="E55">
        <v>0</v>
      </c>
    </row>
    <row r="56" spans="1:5" ht="12.75">
      <c r="A56" t="s">
        <v>367</v>
      </c>
      <c r="B56" t="s">
        <v>278</v>
      </c>
      <c r="C56">
        <v>0</v>
      </c>
      <c r="D56">
        <v>41087825</v>
      </c>
      <c r="E56">
        <v>0</v>
      </c>
    </row>
    <row r="57" spans="1:5" ht="12.75">
      <c r="A57" t="s">
        <v>269</v>
      </c>
      <c r="B57" t="s">
        <v>278</v>
      </c>
      <c r="C57">
        <v>0</v>
      </c>
      <c r="D57">
        <v>1123913</v>
      </c>
      <c r="E57">
        <v>0</v>
      </c>
    </row>
    <row r="58" spans="1:5" ht="12.75">
      <c r="A58" t="s">
        <v>155</v>
      </c>
      <c r="B58" t="s">
        <v>278</v>
      </c>
      <c r="C58">
        <v>0</v>
      </c>
      <c r="D58">
        <v>6019877</v>
      </c>
      <c r="E58">
        <v>0</v>
      </c>
    </row>
    <row r="59" spans="1:5" ht="12.75">
      <c r="A59" t="s">
        <v>250</v>
      </c>
      <c r="B59" t="s">
        <v>278</v>
      </c>
      <c r="C59">
        <v>0</v>
      </c>
      <c r="D59">
        <v>32369558</v>
      </c>
      <c r="E59">
        <v>0</v>
      </c>
    </row>
    <row r="60" spans="1:5" ht="12.75">
      <c r="A60" t="s">
        <v>253</v>
      </c>
      <c r="B60" t="s">
        <v>278</v>
      </c>
      <c r="C60">
        <v>0</v>
      </c>
      <c r="D60">
        <v>11392629</v>
      </c>
      <c r="E60">
        <v>0</v>
      </c>
    </row>
    <row r="61" spans="1:5" ht="12.75">
      <c r="A61" t="s">
        <v>363</v>
      </c>
      <c r="B61" t="s">
        <v>278</v>
      </c>
      <c r="C61">
        <v>1</v>
      </c>
      <c r="D61">
        <v>14268711</v>
      </c>
      <c r="E61">
        <f aca="true" t="shared" si="0" ref="E61:E71">C61/D61*10^6</f>
        <v>0.07008341538349189</v>
      </c>
    </row>
    <row r="62" spans="1:5" ht="12.75">
      <c r="A62" t="s">
        <v>362</v>
      </c>
      <c r="B62" t="s">
        <v>278</v>
      </c>
      <c r="C62">
        <v>1</v>
      </c>
      <c r="D62">
        <v>10486339</v>
      </c>
      <c r="E62">
        <f t="shared" si="0"/>
        <v>0.09536216595706089</v>
      </c>
    </row>
    <row r="63" spans="1:5" ht="12.75">
      <c r="A63" t="s">
        <v>361</v>
      </c>
      <c r="B63" t="s">
        <v>278</v>
      </c>
      <c r="C63">
        <v>5</v>
      </c>
      <c r="D63">
        <v>41048532</v>
      </c>
      <c r="E63">
        <f t="shared" si="0"/>
        <v>0.12180703563284552</v>
      </c>
    </row>
    <row r="64" spans="1:5" ht="12.75">
      <c r="A64" t="s">
        <v>359</v>
      </c>
      <c r="B64" t="s">
        <v>278</v>
      </c>
      <c r="C64">
        <v>8</v>
      </c>
      <c r="D64">
        <v>11862740</v>
      </c>
      <c r="E64">
        <f t="shared" si="0"/>
        <v>0.6743804551056501</v>
      </c>
    </row>
    <row r="65" spans="1:5" ht="12.75">
      <c r="A65" t="s">
        <v>356</v>
      </c>
      <c r="B65" t="s">
        <v>278</v>
      </c>
      <c r="C65">
        <v>12</v>
      </c>
      <c r="D65">
        <v>1694477</v>
      </c>
      <c r="E65">
        <f t="shared" si="0"/>
        <v>7.081831149080218</v>
      </c>
    </row>
    <row r="66" spans="1:5" ht="12.75">
      <c r="A66" t="s">
        <v>355</v>
      </c>
      <c r="B66" t="s">
        <v>278</v>
      </c>
      <c r="C66">
        <v>17</v>
      </c>
      <c r="D66">
        <v>1990876</v>
      </c>
      <c r="E66">
        <f t="shared" si="0"/>
        <v>8.538954711393377</v>
      </c>
    </row>
    <row r="67" spans="1:5" ht="12.75">
      <c r="A67" t="s">
        <v>360</v>
      </c>
      <c r="B67" t="s">
        <v>278</v>
      </c>
      <c r="C67">
        <v>19</v>
      </c>
      <c r="D67">
        <v>34859364</v>
      </c>
      <c r="E67">
        <f t="shared" si="0"/>
        <v>0.5450472360884151</v>
      </c>
    </row>
    <row r="68" spans="1:5" ht="12.75">
      <c r="A68" t="s">
        <v>406</v>
      </c>
      <c r="B68" t="s">
        <v>278</v>
      </c>
      <c r="C68">
        <v>42</v>
      </c>
      <c r="D68">
        <v>83082869</v>
      </c>
      <c r="E68">
        <f t="shared" si="0"/>
        <v>0.5055193748785926</v>
      </c>
    </row>
    <row r="69" spans="1:5" ht="12.75">
      <c r="A69" t="s">
        <v>358</v>
      </c>
      <c r="B69" t="s">
        <v>278</v>
      </c>
      <c r="C69">
        <v>53</v>
      </c>
      <c r="D69">
        <v>21669278</v>
      </c>
      <c r="E69">
        <f t="shared" si="0"/>
        <v>2.4458590636937694</v>
      </c>
    </row>
    <row r="70" spans="1:5" ht="12.75">
      <c r="A70" t="s">
        <v>357</v>
      </c>
      <c r="B70" t="s">
        <v>278</v>
      </c>
      <c r="C70">
        <v>266</v>
      </c>
      <c r="D70">
        <v>49052489</v>
      </c>
      <c r="E70">
        <f t="shared" si="0"/>
        <v>5.422762543201427</v>
      </c>
    </row>
    <row r="71" spans="2:5" ht="12.75">
      <c r="B71" t="s">
        <v>203</v>
      </c>
      <c r="C71">
        <f>SUM(C11:C70)</f>
        <v>424</v>
      </c>
      <c r="D71">
        <f>SUM(D11:D70)</f>
        <v>998873281</v>
      </c>
      <c r="E71">
        <f t="shared" si="0"/>
        <v>0.4244782677293377</v>
      </c>
    </row>
    <row r="73" spans="1:5" ht="12.75">
      <c r="A73" t="s">
        <v>305</v>
      </c>
      <c r="B73" t="s">
        <v>316</v>
      </c>
      <c r="D73">
        <v>381371</v>
      </c>
      <c r="E73">
        <v>0</v>
      </c>
    </row>
    <row r="74" spans="1:5" ht="12.75">
      <c r="A74" t="s">
        <v>306</v>
      </c>
      <c r="B74" t="s">
        <v>316</v>
      </c>
      <c r="D74">
        <v>47758224</v>
      </c>
      <c r="E74">
        <v>0</v>
      </c>
    </row>
    <row r="75" spans="1:5" ht="12.75">
      <c r="A75" t="s">
        <v>307</v>
      </c>
      <c r="B75" t="s">
        <v>316</v>
      </c>
      <c r="D75">
        <v>13388910</v>
      </c>
      <c r="E75">
        <v>0</v>
      </c>
    </row>
    <row r="76" spans="1:5" ht="12.75">
      <c r="A76" t="s">
        <v>308</v>
      </c>
      <c r="B76" t="s">
        <v>316</v>
      </c>
      <c r="D76">
        <v>1108777</v>
      </c>
      <c r="E76">
        <v>0</v>
      </c>
    </row>
    <row r="77" spans="1:5" ht="12.75">
      <c r="A77" t="s">
        <v>310</v>
      </c>
      <c r="B77" t="s">
        <v>316</v>
      </c>
      <c r="D77">
        <v>6677534</v>
      </c>
      <c r="E77">
        <v>0</v>
      </c>
    </row>
    <row r="78" spans="1:5" ht="12.75">
      <c r="A78" t="s">
        <v>302</v>
      </c>
      <c r="B78" t="s">
        <v>316</v>
      </c>
      <c r="D78">
        <v>23479095</v>
      </c>
      <c r="E78">
        <v>0</v>
      </c>
    </row>
    <row r="79" spans="1:7" ht="12.75">
      <c r="A79" t="s">
        <v>407</v>
      </c>
      <c r="B79" t="s">
        <v>316</v>
      </c>
      <c r="C79">
        <v>4</v>
      </c>
      <c r="D79">
        <v>153546896</v>
      </c>
      <c r="E79">
        <f aca="true" t="shared" si="1" ref="E79:E95">C79/D79*10^6</f>
        <v>0.02605067314418391</v>
      </c>
      <c r="G79" t="s">
        <v>408</v>
      </c>
    </row>
    <row r="80" spans="1:5" ht="12.75">
      <c r="A80" t="s">
        <v>299</v>
      </c>
      <c r="B80" t="s">
        <v>316</v>
      </c>
      <c r="C80">
        <v>6</v>
      </c>
      <c r="D80">
        <v>460823</v>
      </c>
      <c r="E80">
        <f t="shared" si="1"/>
        <v>13.020183454384872</v>
      </c>
    </row>
    <row r="81" spans="1:5" ht="12.75">
      <c r="A81" t="s">
        <v>309</v>
      </c>
      <c r="B81" t="s">
        <v>316</v>
      </c>
      <c r="C81">
        <v>10</v>
      </c>
      <c r="D81">
        <v>230512000</v>
      </c>
      <c r="E81">
        <f t="shared" si="1"/>
        <v>0.04338168945651419</v>
      </c>
    </row>
    <row r="82" spans="1:5" ht="12.75">
      <c r="A82" t="s">
        <v>298</v>
      </c>
      <c r="B82" t="s">
        <v>316</v>
      </c>
      <c r="C82">
        <v>14</v>
      </c>
      <c r="D82">
        <v>7008300</v>
      </c>
      <c r="E82">
        <f t="shared" si="1"/>
        <v>1.9976313799352199</v>
      </c>
    </row>
    <row r="83" spans="1:5" ht="12.75">
      <c r="A83" t="s">
        <v>315</v>
      </c>
      <c r="B83" t="s">
        <v>316</v>
      </c>
      <c r="C83">
        <v>15</v>
      </c>
      <c r="D83">
        <v>86116559</v>
      </c>
      <c r="E83">
        <f t="shared" si="1"/>
        <v>0.17418252858895583</v>
      </c>
    </row>
    <row r="84" spans="1:5" ht="12.75">
      <c r="A84" t="s">
        <v>399</v>
      </c>
      <c r="B84" t="s">
        <v>316</v>
      </c>
      <c r="C84">
        <v>16</v>
      </c>
      <c r="D84">
        <f>4.48*10^6</f>
        <v>4480000</v>
      </c>
      <c r="E84">
        <f t="shared" si="1"/>
        <v>3.571428571428571</v>
      </c>
    </row>
    <row r="85" spans="1:5" ht="12.75">
      <c r="A85" t="s">
        <v>313</v>
      </c>
      <c r="B85" t="s">
        <v>316</v>
      </c>
      <c r="C85">
        <v>16</v>
      </c>
      <c r="D85">
        <v>4608167</v>
      </c>
      <c r="E85">
        <f t="shared" si="1"/>
        <v>3.4720963888678513</v>
      </c>
    </row>
    <row r="86" spans="1:5" ht="12.75">
      <c r="A86" t="s">
        <v>304</v>
      </c>
      <c r="B86" t="s">
        <v>316</v>
      </c>
      <c r="C86">
        <v>24</v>
      </c>
      <c r="D86">
        <v>2996082</v>
      </c>
      <c r="E86">
        <f t="shared" si="1"/>
        <v>8.010461662931789</v>
      </c>
    </row>
    <row r="87" spans="1:5" ht="12.75">
      <c r="A87" t="s">
        <v>311</v>
      </c>
      <c r="B87" t="s">
        <v>316</v>
      </c>
      <c r="C87">
        <v>51</v>
      </c>
      <c r="D87">
        <v>27780000</v>
      </c>
      <c r="E87">
        <f t="shared" si="1"/>
        <v>1.83585313174946</v>
      </c>
    </row>
    <row r="88" spans="1:5" ht="12.75">
      <c r="A88" t="s">
        <v>301</v>
      </c>
      <c r="B88" t="s">
        <v>316</v>
      </c>
      <c r="C88">
        <v>64</v>
      </c>
      <c r="D88">
        <v>22920946</v>
      </c>
      <c r="E88">
        <f t="shared" si="1"/>
        <v>2.792205871433055</v>
      </c>
    </row>
    <row r="89" spans="1:5" ht="12.75">
      <c r="A89" t="s">
        <v>312</v>
      </c>
      <c r="B89" t="s">
        <v>316</v>
      </c>
      <c r="C89">
        <f>11+1+52+1+1</f>
        <v>66</v>
      </c>
      <c r="D89">
        <v>92681453</v>
      </c>
      <c r="E89">
        <f t="shared" si="1"/>
        <v>0.7121165871234236</v>
      </c>
    </row>
    <row r="90" spans="1:5" ht="12.75">
      <c r="A90" t="s">
        <v>314</v>
      </c>
      <c r="B90" t="s">
        <v>316</v>
      </c>
      <c r="C90">
        <v>75</v>
      </c>
      <c r="D90">
        <v>65493298</v>
      </c>
      <c r="E90">
        <f t="shared" si="1"/>
        <v>1.145155340932747</v>
      </c>
    </row>
    <row r="91" spans="1:5" ht="12.75">
      <c r="A91" t="s">
        <v>303</v>
      </c>
      <c r="B91" t="s">
        <v>316</v>
      </c>
      <c r="C91">
        <v>271</v>
      </c>
      <c r="D91">
        <v>49232844</v>
      </c>
      <c r="E91">
        <f t="shared" si="1"/>
        <v>5.504455521602612</v>
      </c>
    </row>
    <row r="92" spans="1:5" ht="12.75">
      <c r="A92" t="s">
        <v>400</v>
      </c>
      <c r="B92" t="s">
        <v>316</v>
      </c>
      <c r="C92">
        <v>290</v>
      </c>
      <c r="D92">
        <v>1147995226</v>
      </c>
      <c r="E92">
        <f t="shared" si="1"/>
        <v>0.25261429092388926</v>
      </c>
    </row>
    <row r="93" spans="1:5" ht="12.75">
      <c r="A93" t="s">
        <v>329</v>
      </c>
      <c r="B93" t="s">
        <v>316</v>
      </c>
      <c r="C93">
        <v>559</v>
      </c>
      <c r="D93">
        <v>1322044605</v>
      </c>
      <c r="E93">
        <f t="shared" si="1"/>
        <v>0.4228299089802647</v>
      </c>
    </row>
    <row r="94" spans="1:5" ht="12.75">
      <c r="A94" t="s">
        <v>300</v>
      </c>
      <c r="B94" t="s">
        <v>316</v>
      </c>
      <c r="C94">
        <v>1910</v>
      </c>
      <c r="D94">
        <v>127288628</v>
      </c>
      <c r="E94">
        <f t="shared" si="1"/>
        <v>15.005268184680252</v>
      </c>
    </row>
    <row r="95" spans="2:5" ht="12.75">
      <c r="B95" t="s">
        <v>316</v>
      </c>
      <c r="C95">
        <f>SUM(C73:C94)</f>
        <v>3391</v>
      </c>
      <c r="D95">
        <f>SUM(D73:D94)</f>
        <v>3437959738</v>
      </c>
      <c r="E95">
        <f t="shared" si="1"/>
        <v>0.9863408121157002</v>
      </c>
    </row>
    <row r="97" spans="1:7" ht="12.75">
      <c r="A97" t="s">
        <v>206</v>
      </c>
      <c r="B97" t="s">
        <v>398</v>
      </c>
      <c r="C97">
        <v>292</v>
      </c>
      <c r="D97">
        <v>140702096</v>
      </c>
      <c r="E97">
        <f aca="true" t="shared" si="2" ref="E97:E131">C97/D97*10^6</f>
        <v>2.0753066819985397</v>
      </c>
      <c r="F97" t="s">
        <v>97</v>
      </c>
      <c r="G97" t="s">
        <v>110</v>
      </c>
    </row>
    <row r="98" spans="1:7" ht="12.75">
      <c r="A98" t="s">
        <v>409</v>
      </c>
      <c r="B98" t="s">
        <v>398</v>
      </c>
      <c r="C98">
        <v>152</v>
      </c>
      <c r="D98">
        <v>8205533</v>
      </c>
      <c r="E98">
        <f t="shared" si="2"/>
        <v>18.52408612578854</v>
      </c>
      <c r="F98" t="s">
        <v>97</v>
      </c>
      <c r="G98" t="s">
        <v>441</v>
      </c>
    </row>
    <row r="99" spans="1:7" ht="12.75">
      <c r="A99" t="s">
        <v>411</v>
      </c>
      <c r="B99" t="s">
        <v>398</v>
      </c>
      <c r="C99">
        <v>66</v>
      </c>
      <c r="D99">
        <v>10403951</v>
      </c>
      <c r="E99">
        <f t="shared" si="2"/>
        <v>6.343743833472495</v>
      </c>
      <c r="F99" t="s">
        <v>97</v>
      </c>
      <c r="G99" t="s">
        <v>441</v>
      </c>
    </row>
    <row r="100" spans="1:7" ht="12.75">
      <c r="A100" t="s">
        <v>410</v>
      </c>
      <c r="B100" t="s">
        <v>398</v>
      </c>
      <c r="C100">
        <v>2</v>
      </c>
      <c r="D100">
        <v>3989018</v>
      </c>
      <c r="E100">
        <f t="shared" si="2"/>
        <v>0.5013765292610863</v>
      </c>
      <c r="F100" t="s">
        <v>97</v>
      </c>
      <c r="G100" t="s">
        <v>441</v>
      </c>
    </row>
    <row r="101" spans="1:7" ht="12.75">
      <c r="A101" t="s">
        <v>412</v>
      </c>
      <c r="B101" t="s">
        <v>398</v>
      </c>
      <c r="C101">
        <v>15</v>
      </c>
      <c r="D101">
        <v>7262675</v>
      </c>
      <c r="E101">
        <f t="shared" si="2"/>
        <v>2.0653547074597167</v>
      </c>
      <c r="F101" t="s">
        <v>97</v>
      </c>
      <c r="G101" t="s">
        <v>441</v>
      </c>
    </row>
    <row r="102" spans="1:6" ht="12.75">
      <c r="A102" t="s">
        <v>414</v>
      </c>
      <c r="B102" t="s">
        <v>398</v>
      </c>
      <c r="C102">
        <v>1</v>
      </c>
      <c r="D102">
        <v>792604</v>
      </c>
      <c r="E102">
        <f t="shared" si="2"/>
        <v>1.2616640844608404</v>
      </c>
      <c r="F102" t="s">
        <v>97</v>
      </c>
    </row>
    <row r="103" spans="1:7" ht="12.75">
      <c r="A103" t="s">
        <v>415</v>
      </c>
      <c r="B103" t="s">
        <v>398</v>
      </c>
      <c r="C103">
        <v>92</v>
      </c>
      <c r="D103">
        <v>10220911</v>
      </c>
      <c r="E103">
        <f t="shared" si="2"/>
        <v>9.001154593753924</v>
      </c>
      <c r="F103" t="s">
        <v>97</v>
      </c>
      <c r="G103" t="s">
        <v>441</v>
      </c>
    </row>
    <row r="104" spans="1:7" ht="12.75">
      <c r="A104" t="s">
        <v>417</v>
      </c>
      <c r="B104" t="s">
        <v>398</v>
      </c>
      <c r="C104">
        <v>12</v>
      </c>
      <c r="D104">
        <v>5484723</v>
      </c>
      <c r="E104">
        <f t="shared" si="2"/>
        <v>2.1878953595286394</v>
      </c>
      <c r="F104" t="s">
        <v>97</v>
      </c>
      <c r="G104" t="s">
        <v>441</v>
      </c>
    </row>
    <row r="105" spans="1:7" ht="12.75">
      <c r="A105" t="s">
        <v>418</v>
      </c>
      <c r="B105" t="s">
        <v>398</v>
      </c>
      <c r="C105">
        <v>7</v>
      </c>
      <c r="D105">
        <v>1307605</v>
      </c>
      <c r="E105">
        <f t="shared" si="2"/>
        <v>5.353298587876308</v>
      </c>
      <c r="F105" t="s">
        <v>97</v>
      </c>
      <c r="G105" t="s">
        <v>441</v>
      </c>
    </row>
    <row r="106" spans="1:7" ht="12.75">
      <c r="A106" t="s">
        <v>420</v>
      </c>
      <c r="B106" t="s">
        <v>398</v>
      </c>
      <c r="C106">
        <v>27</v>
      </c>
      <c r="D106">
        <v>5244749</v>
      </c>
      <c r="E106">
        <f t="shared" si="2"/>
        <v>5.148006129559299</v>
      </c>
      <c r="F106" t="s">
        <v>97</v>
      </c>
      <c r="G106" t="s">
        <v>441</v>
      </c>
    </row>
    <row r="107" spans="1:7" ht="12.75">
      <c r="A107" t="s">
        <v>421</v>
      </c>
      <c r="B107" t="s">
        <v>398</v>
      </c>
      <c r="C107">
        <v>521</v>
      </c>
      <c r="D107">
        <v>61538322</v>
      </c>
      <c r="E107">
        <f t="shared" si="2"/>
        <v>8.466269197265406</v>
      </c>
      <c r="F107" t="s">
        <v>97</v>
      </c>
      <c r="G107" t="s">
        <v>441</v>
      </c>
    </row>
    <row r="108" spans="1:7" ht="12.75">
      <c r="A108" t="s">
        <v>430</v>
      </c>
      <c r="B108" t="s">
        <v>398</v>
      </c>
      <c r="C108">
        <v>15</v>
      </c>
      <c r="D108">
        <v>2114550</v>
      </c>
      <c r="E108">
        <f t="shared" si="2"/>
        <v>7.093707881109456</v>
      </c>
      <c r="F108" t="s">
        <v>97</v>
      </c>
      <c r="G108" t="s">
        <v>441</v>
      </c>
    </row>
    <row r="109" spans="1:7" ht="12.75">
      <c r="A109" t="s">
        <v>416</v>
      </c>
      <c r="B109" t="s">
        <v>398</v>
      </c>
      <c r="C109">
        <v>467</v>
      </c>
      <c r="D109">
        <v>82369552</v>
      </c>
      <c r="E109">
        <f t="shared" si="2"/>
        <v>5.669570717101873</v>
      </c>
      <c r="F109" t="s">
        <v>97</v>
      </c>
      <c r="G109" t="s">
        <v>441</v>
      </c>
    </row>
    <row r="110" spans="1:7" ht="12.75">
      <c r="A110" t="s">
        <v>422</v>
      </c>
      <c r="B110" t="s">
        <v>398</v>
      </c>
      <c r="C110">
        <v>25</v>
      </c>
      <c r="D110">
        <v>10722816</v>
      </c>
      <c r="E110">
        <f t="shared" si="2"/>
        <v>2.3314771045217975</v>
      </c>
      <c r="F110" t="s">
        <v>97</v>
      </c>
      <c r="G110" t="s">
        <v>441</v>
      </c>
    </row>
    <row r="111" spans="1:7" ht="12.75">
      <c r="A111" t="s">
        <v>423</v>
      </c>
      <c r="B111" t="s">
        <v>398</v>
      </c>
      <c r="C111">
        <v>25</v>
      </c>
      <c r="D111">
        <v>9930915</v>
      </c>
      <c r="E111">
        <f t="shared" si="2"/>
        <v>2.517391398476374</v>
      </c>
      <c r="F111" t="s">
        <v>97</v>
      </c>
      <c r="G111" t="s">
        <v>441</v>
      </c>
    </row>
    <row r="112" spans="1:7" ht="12.75">
      <c r="A112" t="s">
        <v>425</v>
      </c>
      <c r="B112" t="s">
        <v>398</v>
      </c>
      <c r="C112">
        <v>2</v>
      </c>
      <c r="D112">
        <v>304367</v>
      </c>
      <c r="E112">
        <f t="shared" si="2"/>
        <v>6.5710145975089285</v>
      </c>
      <c r="F112" t="s">
        <v>97</v>
      </c>
      <c r="G112" t="s">
        <v>441</v>
      </c>
    </row>
    <row r="113" spans="1:7" ht="12.75">
      <c r="A113" t="s">
        <v>424</v>
      </c>
      <c r="B113" t="s">
        <v>398</v>
      </c>
      <c r="C113">
        <v>8</v>
      </c>
      <c r="D113">
        <v>4156119</v>
      </c>
      <c r="E113">
        <f t="shared" si="2"/>
        <v>1.9248726997470476</v>
      </c>
      <c r="F113" t="s">
        <v>97</v>
      </c>
      <c r="G113" t="s">
        <v>441</v>
      </c>
    </row>
    <row r="114" spans="1:7" ht="12.75">
      <c r="A114" t="s">
        <v>426</v>
      </c>
      <c r="B114" t="s">
        <v>398</v>
      </c>
      <c r="C114">
        <v>549</v>
      </c>
      <c r="D114">
        <v>58145320</v>
      </c>
      <c r="E114">
        <f t="shared" si="2"/>
        <v>9.441860497113096</v>
      </c>
      <c r="F114" t="s">
        <v>97</v>
      </c>
      <c r="G114" t="s">
        <v>441</v>
      </c>
    </row>
    <row r="115" spans="1:7" ht="12.75">
      <c r="A115" t="s">
        <v>429</v>
      </c>
      <c r="B115" t="s">
        <v>398</v>
      </c>
      <c r="C115">
        <v>9</v>
      </c>
      <c r="D115">
        <v>2245423</v>
      </c>
      <c r="E115">
        <f t="shared" si="2"/>
        <v>4.008153474868655</v>
      </c>
      <c r="F115" t="s">
        <v>97</v>
      </c>
      <c r="G115" t="s">
        <v>441</v>
      </c>
    </row>
    <row r="116" spans="1:7" ht="12.75">
      <c r="A116" t="s">
        <v>427</v>
      </c>
      <c r="B116" t="s">
        <v>398</v>
      </c>
      <c r="C116">
        <v>1</v>
      </c>
      <c r="D116">
        <v>34498</v>
      </c>
      <c r="E116">
        <f t="shared" si="2"/>
        <v>28.98718766305293</v>
      </c>
      <c r="F116" t="s">
        <v>97</v>
      </c>
      <c r="G116" t="s">
        <v>441</v>
      </c>
    </row>
    <row r="117" spans="1:7" ht="12.75">
      <c r="A117" t="s">
        <v>428</v>
      </c>
      <c r="B117" t="s">
        <v>398</v>
      </c>
      <c r="C117">
        <v>15</v>
      </c>
      <c r="D117">
        <v>3565205</v>
      </c>
      <c r="E117">
        <f t="shared" si="2"/>
        <v>4.2073316962138225</v>
      </c>
      <c r="F117" t="s">
        <v>97</v>
      </c>
      <c r="G117" t="s">
        <v>441</v>
      </c>
    </row>
    <row r="118" spans="1:7" ht="12.75">
      <c r="A118" t="s">
        <v>431</v>
      </c>
      <c r="B118" t="s">
        <v>398</v>
      </c>
      <c r="C118">
        <v>4</v>
      </c>
      <c r="D118">
        <v>403532</v>
      </c>
      <c r="E118">
        <f t="shared" si="2"/>
        <v>9.912472864605533</v>
      </c>
      <c r="F118" t="s">
        <v>97</v>
      </c>
      <c r="G118" t="s">
        <v>441</v>
      </c>
    </row>
    <row r="119" spans="1:7" ht="12.75">
      <c r="A119" t="s">
        <v>432</v>
      </c>
      <c r="B119" t="s">
        <v>398</v>
      </c>
      <c r="C119">
        <v>55</v>
      </c>
      <c r="D119">
        <v>16645313</v>
      </c>
      <c r="E119">
        <f t="shared" si="2"/>
        <v>3.304233449980784</v>
      </c>
      <c r="F119" t="s">
        <v>97</v>
      </c>
      <c r="G119" t="s">
        <v>441</v>
      </c>
    </row>
    <row r="120" spans="1:7" ht="12.75">
      <c r="A120" t="s">
        <v>433</v>
      </c>
      <c r="B120" t="s">
        <v>398</v>
      </c>
      <c r="C120">
        <v>25</v>
      </c>
      <c r="D120">
        <v>4644457</v>
      </c>
      <c r="E120">
        <f t="shared" si="2"/>
        <v>5.382760568135306</v>
      </c>
      <c r="F120" t="s">
        <v>97</v>
      </c>
      <c r="G120" t="s">
        <v>441</v>
      </c>
    </row>
    <row r="121" spans="1:7" ht="12.75">
      <c r="A121" t="s">
        <v>434</v>
      </c>
      <c r="B121" t="s">
        <v>398</v>
      </c>
      <c r="C121">
        <v>145</v>
      </c>
      <c r="D121">
        <v>38500696</v>
      </c>
      <c r="E121">
        <f t="shared" si="2"/>
        <v>3.766165681784038</v>
      </c>
      <c r="F121" t="s">
        <v>97</v>
      </c>
      <c r="G121" t="s">
        <v>441</v>
      </c>
    </row>
    <row r="122" spans="1:7" ht="12.75">
      <c r="A122" t="s">
        <v>435</v>
      </c>
      <c r="B122" t="s">
        <v>398</v>
      </c>
      <c r="C122">
        <v>63</v>
      </c>
      <c r="D122">
        <v>10676910</v>
      </c>
      <c r="E122">
        <f t="shared" si="2"/>
        <v>5.900583595815643</v>
      </c>
      <c r="F122" t="s">
        <v>97</v>
      </c>
      <c r="G122" t="s">
        <v>441</v>
      </c>
    </row>
    <row r="123" spans="1:7" ht="12.75">
      <c r="A123" t="s">
        <v>436</v>
      </c>
      <c r="B123" t="s">
        <v>398</v>
      </c>
      <c r="C123">
        <v>32</v>
      </c>
      <c r="D123">
        <v>22246862</v>
      </c>
      <c r="E123">
        <f t="shared" si="2"/>
        <v>1.4384051107971991</v>
      </c>
      <c r="F123" t="s">
        <v>97</v>
      </c>
      <c r="G123" t="s">
        <v>441</v>
      </c>
    </row>
    <row r="124" spans="1:7" ht="12.75">
      <c r="A124" t="s">
        <v>437</v>
      </c>
      <c r="B124" t="s">
        <v>398</v>
      </c>
      <c r="C124">
        <v>22</v>
      </c>
      <c r="D124">
        <v>7500000</v>
      </c>
      <c r="E124">
        <f t="shared" si="2"/>
        <v>2.933333333333333</v>
      </c>
      <c r="F124" t="s">
        <v>97</v>
      </c>
      <c r="G124" t="s">
        <v>441</v>
      </c>
    </row>
    <row r="125" spans="1:7" ht="12.75">
      <c r="A125" t="s">
        <v>440</v>
      </c>
      <c r="B125" t="s">
        <v>398</v>
      </c>
      <c r="C125">
        <v>13</v>
      </c>
      <c r="D125">
        <f>5.4*10^6</f>
        <v>5400000</v>
      </c>
      <c r="E125">
        <f t="shared" si="2"/>
        <v>2.4074074074074074</v>
      </c>
      <c r="F125" t="s">
        <v>97</v>
      </c>
      <c r="G125" t="s">
        <v>441</v>
      </c>
    </row>
    <row r="126" spans="1:7" ht="12.75">
      <c r="A126" t="s">
        <v>439</v>
      </c>
      <c r="B126" t="s">
        <v>398</v>
      </c>
      <c r="C126">
        <v>10</v>
      </c>
      <c r="D126">
        <v>2007711</v>
      </c>
      <c r="E126">
        <f t="shared" si="2"/>
        <v>4.980796538944101</v>
      </c>
      <c r="F126" t="s">
        <v>97</v>
      </c>
      <c r="G126" t="s">
        <v>441</v>
      </c>
    </row>
    <row r="127" spans="1:7" ht="12.75">
      <c r="A127" t="s">
        <v>419</v>
      </c>
      <c r="B127" t="s">
        <v>398</v>
      </c>
      <c r="C127">
        <v>141</v>
      </c>
      <c r="D127">
        <v>40491052</v>
      </c>
      <c r="E127">
        <f t="shared" si="2"/>
        <v>3.4822508439642417</v>
      </c>
      <c r="F127" t="s">
        <v>97</v>
      </c>
      <c r="G127" t="s">
        <v>441</v>
      </c>
    </row>
    <row r="128" spans="1:7" ht="12.75">
      <c r="A128" t="s">
        <v>438</v>
      </c>
      <c r="B128" t="s">
        <v>398</v>
      </c>
      <c r="C128">
        <v>31</v>
      </c>
      <c r="D128">
        <v>9045389</v>
      </c>
      <c r="E128">
        <f t="shared" si="2"/>
        <v>3.42716051238924</v>
      </c>
      <c r="F128" t="s">
        <v>97</v>
      </c>
      <c r="G128" t="s">
        <v>441</v>
      </c>
    </row>
    <row r="129" spans="1:7" ht="12.75">
      <c r="A129" t="s">
        <v>413</v>
      </c>
      <c r="B129" t="s">
        <v>398</v>
      </c>
      <c r="C129">
        <v>23</v>
      </c>
      <c r="D129">
        <v>7581520</v>
      </c>
      <c r="E129">
        <f t="shared" si="2"/>
        <v>3.0336924521731787</v>
      </c>
      <c r="F129" t="s">
        <v>97</v>
      </c>
      <c r="G129" t="s">
        <v>441</v>
      </c>
    </row>
    <row r="130" spans="1:7" ht="12.75">
      <c r="A130" t="s">
        <v>385</v>
      </c>
      <c r="B130" t="s">
        <v>398</v>
      </c>
      <c r="C130">
        <v>152</v>
      </c>
      <c r="D130">
        <v>60943912</v>
      </c>
      <c r="E130">
        <f t="shared" si="2"/>
        <v>2.494096539126008</v>
      </c>
      <c r="F130" t="s">
        <v>97</v>
      </c>
      <c r="G130" t="s">
        <v>441</v>
      </c>
    </row>
    <row r="131" spans="2:5" ht="12.75">
      <c r="B131" t="s">
        <v>398</v>
      </c>
      <c r="C131">
        <f>SUM(C97:C130)</f>
        <v>3019</v>
      </c>
      <c r="D131">
        <f>SUM(D97:D130)</f>
        <v>654828306</v>
      </c>
      <c r="E131">
        <f t="shared" si="2"/>
        <v>4.610368813225982</v>
      </c>
    </row>
    <row r="133" spans="1:7" ht="12.75">
      <c r="A133" t="s">
        <v>384</v>
      </c>
      <c r="B133" t="s">
        <v>276</v>
      </c>
      <c r="C133">
        <v>308</v>
      </c>
      <c r="D133">
        <v>33212696</v>
      </c>
      <c r="E133">
        <f>C133/D133*10^6</f>
        <v>9.273562134191092</v>
      </c>
      <c r="G133" t="s">
        <v>441</v>
      </c>
    </row>
    <row r="134" spans="1:12" ht="12.75">
      <c r="A134" t="s">
        <v>383</v>
      </c>
      <c r="B134" t="s">
        <v>276</v>
      </c>
      <c r="C134">
        <f>62+49</f>
        <v>111</v>
      </c>
      <c r="D134">
        <v>109955400</v>
      </c>
      <c r="E134">
        <f>C134/D134*10^6</f>
        <v>1.009500215541938</v>
      </c>
      <c r="F134">
        <v>26</v>
      </c>
      <c r="G134" t="s">
        <v>210</v>
      </c>
      <c r="H134" t="s">
        <v>211</v>
      </c>
      <c r="L134" t="s">
        <v>222</v>
      </c>
    </row>
    <row r="135" spans="1:6" ht="12.75">
      <c r="A135" t="s">
        <v>382</v>
      </c>
      <c r="B135" t="s">
        <v>276</v>
      </c>
      <c r="C135">
        <v>3485</v>
      </c>
      <c r="D135">
        <v>304059724</v>
      </c>
      <c r="E135">
        <f>C135/D135*10^6</f>
        <v>11.461564044569087</v>
      </c>
      <c r="F135">
        <v>26</v>
      </c>
    </row>
    <row r="136" spans="2:5" ht="12.75">
      <c r="B136" t="s">
        <v>276</v>
      </c>
      <c r="C136">
        <f>SUM(C133:C135)</f>
        <v>3904</v>
      </c>
      <c r="D136">
        <f>SUM(D133:D135)</f>
        <v>447227820</v>
      </c>
      <c r="E136">
        <f>C136/D136*10^6</f>
        <v>8.729331730749667</v>
      </c>
    </row>
    <row r="138" spans="1:13" ht="12.75">
      <c r="A138" t="s">
        <v>401</v>
      </c>
      <c r="B138" t="s">
        <v>323</v>
      </c>
      <c r="C138">
        <v>3</v>
      </c>
      <c r="D138">
        <v>172800048</v>
      </c>
      <c r="E138">
        <f>C138/D138*10^6</f>
        <v>0.017361106288581587</v>
      </c>
      <c r="G138" t="s">
        <v>402</v>
      </c>
      <c r="M138" t="s">
        <v>403</v>
      </c>
    </row>
    <row r="139" spans="1:7" ht="12.75">
      <c r="A139" t="s">
        <v>404</v>
      </c>
      <c r="B139" t="s">
        <v>323</v>
      </c>
      <c r="C139">
        <v>26</v>
      </c>
      <c r="D139">
        <v>7411000</v>
      </c>
      <c r="E139">
        <f>C139/D139*10^6</f>
        <v>3.5082984752395086</v>
      </c>
      <c r="G139" t="s">
        <v>405</v>
      </c>
    </row>
    <row r="140" spans="2:5" ht="12.75">
      <c r="B140" t="s">
        <v>323</v>
      </c>
      <c r="C140">
        <f>SUM(C138:C139)</f>
        <v>29</v>
      </c>
      <c r="D140">
        <f>SUM(D138:D139)</f>
        <v>180211048</v>
      </c>
      <c r="E140">
        <f>C140/D140*10^6</f>
        <v>0.16092243134838216</v>
      </c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6"/>
  <sheetViews>
    <sheetView zoomScale="150" zoomScaleNormal="150" workbookViewId="0" topLeftCell="A1">
      <pane xSplit="4" ySplit="2" topLeftCell="N47" activePane="bottomRight" state="frozen"/>
      <selection pane="topLeft" activeCell="A1" sqref="A1"/>
      <selection pane="topRight" activeCell="E1" sqref="E1"/>
      <selection pane="bottomLeft" activeCell="A3" sqref="A3"/>
      <selection pane="bottomRight" activeCell="O241" sqref="O241"/>
    </sheetView>
  </sheetViews>
  <sheetFormatPr defaultColWidth="9.140625" defaultRowHeight="12.75"/>
  <sheetData>
    <row r="1" ht="12.75">
      <c r="F1" t="s">
        <v>319</v>
      </c>
    </row>
    <row r="2" spans="1:19" ht="12.75">
      <c r="A2" t="s">
        <v>379</v>
      </c>
      <c r="B2" t="s">
        <v>273</v>
      </c>
      <c r="C2" t="s">
        <v>320</v>
      </c>
      <c r="D2" t="s">
        <v>381</v>
      </c>
      <c r="E2" t="s">
        <v>319</v>
      </c>
      <c r="F2" t="s">
        <v>216</v>
      </c>
      <c r="G2" t="s">
        <v>217</v>
      </c>
      <c r="H2" t="s">
        <v>321</v>
      </c>
      <c r="I2" t="s">
        <v>229</v>
      </c>
      <c r="J2" t="s">
        <v>232</v>
      </c>
      <c r="K2" t="s">
        <v>282</v>
      </c>
      <c r="L2" t="s">
        <v>215</v>
      </c>
      <c r="M2" t="s">
        <v>214</v>
      </c>
      <c r="N2" t="s">
        <v>111</v>
      </c>
      <c r="O2" t="s">
        <v>149</v>
      </c>
      <c r="P2" t="s">
        <v>100</v>
      </c>
      <c r="Q2" t="s">
        <v>322</v>
      </c>
      <c r="R2" t="s">
        <v>207</v>
      </c>
      <c r="S2" t="s">
        <v>223</v>
      </c>
    </row>
    <row r="3" spans="1:5" ht="12.75">
      <c r="A3" t="s">
        <v>249</v>
      </c>
      <c r="B3" t="s">
        <v>278</v>
      </c>
      <c r="D3">
        <v>34178188</v>
      </c>
      <c r="E3">
        <v>0</v>
      </c>
    </row>
    <row r="4" spans="1:4" ht="12.75">
      <c r="A4" t="s">
        <v>261</v>
      </c>
      <c r="B4" t="s">
        <v>278</v>
      </c>
      <c r="D4">
        <v>12799293</v>
      </c>
    </row>
    <row r="5" spans="1:4" ht="12.75">
      <c r="A5" t="s">
        <v>152</v>
      </c>
      <c r="B5" t="s">
        <v>278</v>
      </c>
      <c r="D5">
        <v>8791832</v>
      </c>
    </row>
    <row r="6" spans="1:19" ht="12.75">
      <c r="A6" t="s">
        <v>355</v>
      </c>
      <c r="B6" t="s">
        <v>278</v>
      </c>
      <c r="C6">
        <v>1976</v>
      </c>
      <c r="D6">
        <v>1990876</v>
      </c>
      <c r="E6">
        <v>17</v>
      </c>
      <c r="F6">
        <v>17</v>
      </c>
      <c r="H6">
        <v>17</v>
      </c>
      <c r="I6">
        <v>17</v>
      </c>
      <c r="J6">
        <v>17</v>
      </c>
      <c r="S6">
        <v>17</v>
      </c>
    </row>
    <row r="7" spans="1:4" ht="12.75">
      <c r="A7" t="s">
        <v>258</v>
      </c>
      <c r="B7" t="s">
        <v>278</v>
      </c>
      <c r="D7">
        <v>15746232</v>
      </c>
    </row>
    <row r="8" spans="1:4" ht="12.75">
      <c r="A8" t="s">
        <v>151</v>
      </c>
      <c r="B8" t="s">
        <v>278</v>
      </c>
      <c r="D8">
        <v>8988091</v>
      </c>
    </row>
    <row r="9" spans="1:4" ht="12.75">
      <c r="A9" t="s">
        <v>257</v>
      </c>
      <c r="B9" t="s">
        <v>278</v>
      </c>
      <c r="D9">
        <v>18879301</v>
      </c>
    </row>
    <row r="10" spans="1:5" ht="12.75">
      <c r="A10" t="s">
        <v>356</v>
      </c>
      <c r="B10" t="s">
        <v>278</v>
      </c>
      <c r="D10">
        <v>1694477</v>
      </c>
      <c r="E10">
        <v>12</v>
      </c>
    </row>
    <row r="11" spans="1:4" ht="12.75">
      <c r="A11" t="s">
        <v>171</v>
      </c>
      <c r="B11" t="s">
        <v>278</v>
      </c>
      <c r="D11">
        <v>429474</v>
      </c>
    </row>
    <row r="12" spans="1:4" ht="12.75">
      <c r="A12" t="s">
        <v>157</v>
      </c>
      <c r="B12" t="s">
        <v>278</v>
      </c>
      <c r="D12">
        <v>4511488</v>
      </c>
    </row>
    <row r="13" spans="1:5" ht="12.75">
      <c r="A13" t="s">
        <v>254</v>
      </c>
      <c r="B13" t="s">
        <v>278</v>
      </c>
      <c r="D13">
        <v>71505</v>
      </c>
      <c r="E13">
        <v>0</v>
      </c>
    </row>
    <row r="14" spans="1:4" ht="12.75">
      <c r="A14" t="s">
        <v>264</v>
      </c>
      <c r="B14" t="s">
        <v>278</v>
      </c>
      <c r="D14">
        <v>10329208</v>
      </c>
    </row>
    <row r="15" spans="1:4" ht="12.75">
      <c r="A15" t="s">
        <v>270</v>
      </c>
      <c r="B15" t="s">
        <v>278</v>
      </c>
      <c r="D15">
        <v>752438</v>
      </c>
    </row>
    <row r="16" spans="1:4" ht="12.75">
      <c r="A16" t="s">
        <v>158</v>
      </c>
      <c r="B16" t="s">
        <v>278</v>
      </c>
      <c r="D16">
        <v>4012809</v>
      </c>
    </row>
    <row r="17" spans="1:4" ht="12.75">
      <c r="A17" t="s">
        <v>256</v>
      </c>
      <c r="B17" t="s">
        <v>278</v>
      </c>
      <c r="D17">
        <v>20617068</v>
      </c>
    </row>
    <row r="18" spans="1:4" ht="12.75">
      <c r="A18" t="s">
        <v>170</v>
      </c>
      <c r="B18" t="s">
        <v>278</v>
      </c>
      <c r="D18">
        <v>516055</v>
      </c>
    </row>
    <row r="19" spans="1:5" ht="12.75">
      <c r="A19" t="s">
        <v>366</v>
      </c>
      <c r="B19" t="s">
        <v>278</v>
      </c>
      <c r="D19">
        <v>68692542</v>
      </c>
      <c r="E19">
        <v>0</v>
      </c>
    </row>
    <row r="20" spans="1:15" ht="12.75">
      <c r="A20" t="s">
        <v>406</v>
      </c>
      <c r="B20" t="s">
        <v>278</v>
      </c>
      <c r="C20">
        <v>2007</v>
      </c>
      <c r="D20">
        <v>83082869</v>
      </c>
      <c r="E20">
        <v>42</v>
      </c>
      <c r="F20">
        <v>54</v>
      </c>
      <c r="G20">
        <v>54</v>
      </c>
      <c r="H20">
        <v>2</v>
      </c>
      <c r="I20">
        <v>54</v>
      </c>
      <c r="J20">
        <v>54</v>
      </c>
      <c r="L20">
        <v>54</v>
      </c>
      <c r="N20">
        <v>15</v>
      </c>
      <c r="O20">
        <v>20</v>
      </c>
    </row>
    <row r="21" spans="1:4" ht="12.75">
      <c r="A21" t="s">
        <v>169</v>
      </c>
      <c r="B21" t="s">
        <v>278</v>
      </c>
      <c r="D21">
        <v>633441</v>
      </c>
    </row>
    <row r="22" spans="1:4" ht="12.75">
      <c r="A22" t="s">
        <v>156</v>
      </c>
      <c r="B22" t="s">
        <v>278</v>
      </c>
      <c r="D22">
        <v>5647168</v>
      </c>
    </row>
    <row r="23" spans="1:5" ht="12.75">
      <c r="A23" t="s">
        <v>365</v>
      </c>
      <c r="B23" t="s">
        <v>278</v>
      </c>
      <c r="D23">
        <v>85237338</v>
      </c>
      <c r="E23">
        <v>0</v>
      </c>
    </row>
    <row r="24" spans="1:4" ht="12.75">
      <c r="A24" t="s">
        <v>168</v>
      </c>
      <c r="B24" t="s">
        <v>278</v>
      </c>
      <c r="D24">
        <v>1514993</v>
      </c>
    </row>
    <row r="25" spans="1:4" ht="12.75">
      <c r="A25" t="s">
        <v>180</v>
      </c>
      <c r="B25" t="s">
        <v>278</v>
      </c>
      <c r="D25">
        <v>1782893</v>
      </c>
    </row>
    <row r="26" spans="1:5" ht="12.75">
      <c r="A26" t="s">
        <v>251</v>
      </c>
      <c r="B26" t="s">
        <v>278</v>
      </c>
      <c r="D26">
        <v>23832495</v>
      </c>
      <c r="E26">
        <v>0</v>
      </c>
    </row>
    <row r="27" spans="1:4" ht="12.75">
      <c r="A27" t="s">
        <v>265</v>
      </c>
      <c r="B27" t="s">
        <v>278</v>
      </c>
      <c r="D27">
        <v>10057975</v>
      </c>
    </row>
    <row r="28" spans="1:4" ht="12.75">
      <c r="A28" t="s">
        <v>181</v>
      </c>
      <c r="B28" t="s">
        <v>278</v>
      </c>
      <c r="D28">
        <v>1533964</v>
      </c>
    </row>
    <row r="29" spans="1:5" ht="12.75">
      <c r="A29" t="s">
        <v>248</v>
      </c>
      <c r="B29" t="s">
        <v>278</v>
      </c>
      <c r="D29">
        <v>39002772</v>
      </c>
      <c r="E29">
        <v>0</v>
      </c>
    </row>
    <row r="30" spans="1:4" ht="12.75">
      <c r="A30" t="s">
        <v>178</v>
      </c>
      <c r="B30" t="s">
        <v>278</v>
      </c>
      <c r="D30">
        <v>2130819</v>
      </c>
    </row>
    <row r="31" spans="1:4" ht="12.75">
      <c r="A31" t="s">
        <v>176</v>
      </c>
      <c r="B31" t="s">
        <v>278</v>
      </c>
      <c r="D31">
        <v>3441790</v>
      </c>
    </row>
    <row r="32" spans="1:4" ht="12.75">
      <c r="A32" t="s">
        <v>154</v>
      </c>
      <c r="B32" t="s">
        <v>278</v>
      </c>
      <c r="D32">
        <v>6310434</v>
      </c>
    </row>
    <row r="33" spans="1:5" ht="12.75">
      <c r="A33" t="s">
        <v>252</v>
      </c>
      <c r="B33" t="s">
        <v>278</v>
      </c>
      <c r="D33">
        <v>20653556</v>
      </c>
      <c r="E33">
        <v>0</v>
      </c>
    </row>
    <row r="34" spans="1:4" ht="12.75">
      <c r="A34" t="s">
        <v>172</v>
      </c>
      <c r="B34" t="s">
        <v>278</v>
      </c>
      <c r="D34">
        <v>245000</v>
      </c>
    </row>
    <row r="35" spans="1:14" ht="12.75">
      <c r="A35" t="s">
        <v>363</v>
      </c>
      <c r="B35" t="s">
        <v>278</v>
      </c>
      <c r="D35">
        <v>14268711</v>
      </c>
      <c r="E35">
        <v>1</v>
      </c>
      <c r="F35">
        <v>1</v>
      </c>
      <c r="N35">
        <v>1</v>
      </c>
    </row>
    <row r="36" spans="1:4" ht="12.75">
      <c r="A36" t="s">
        <v>262</v>
      </c>
      <c r="B36" t="s">
        <v>278</v>
      </c>
      <c r="D36">
        <v>12666987</v>
      </c>
    </row>
    <row r="37" spans="1:5" ht="12.75">
      <c r="A37" t="s">
        <v>177</v>
      </c>
      <c r="B37" t="s">
        <v>278</v>
      </c>
      <c r="D37">
        <v>3129486</v>
      </c>
      <c r="E37">
        <v>0</v>
      </c>
    </row>
    <row r="38" spans="1:4" ht="12.75">
      <c r="A38" t="s">
        <v>268</v>
      </c>
      <c r="B38" t="s">
        <v>278</v>
      </c>
      <c r="D38">
        <v>1284264</v>
      </c>
    </row>
    <row r="39" spans="1:4" ht="12.75">
      <c r="A39" t="s">
        <v>173</v>
      </c>
      <c r="B39" t="s">
        <v>278</v>
      </c>
      <c r="D39">
        <v>223765</v>
      </c>
    </row>
    <row r="40" spans="1:5" ht="12.75">
      <c r="A40" t="s">
        <v>255</v>
      </c>
      <c r="B40" t="s">
        <v>278</v>
      </c>
      <c r="D40">
        <v>66411</v>
      </c>
      <c r="E40">
        <v>0</v>
      </c>
    </row>
    <row r="41" spans="1:5" ht="12.75">
      <c r="A41" t="s">
        <v>360</v>
      </c>
      <c r="B41" t="s">
        <v>278</v>
      </c>
      <c r="C41">
        <v>2006</v>
      </c>
      <c r="D41">
        <v>34859364</v>
      </c>
      <c r="E41">
        <v>19</v>
      </c>
    </row>
    <row r="42" spans="1:13" ht="12.75">
      <c r="A42" t="s">
        <v>358</v>
      </c>
      <c r="B42" t="s">
        <v>278</v>
      </c>
      <c r="D42">
        <v>21669278</v>
      </c>
      <c r="E42">
        <v>53</v>
      </c>
      <c r="F42">
        <v>53</v>
      </c>
      <c r="G42">
        <v>53</v>
      </c>
      <c r="K42">
        <v>53</v>
      </c>
      <c r="L42">
        <v>53</v>
      </c>
      <c r="M42">
        <v>53</v>
      </c>
    </row>
    <row r="43" spans="1:4" ht="12.75">
      <c r="A43" t="s">
        <v>179</v>
      </c>
      <c r="B43" t="s">
        <v>278</v>
      </c>
      <c r="D43">
        <v>2108665</v>
      </c>
    </row>
    <row r="44" spans="1:4" ht="12.75">
      <c r="A44" t="s">
        <v>259</v>
      </c>
      <c r="B44" t="s">
        <v>278</v>
      </c>
      <c r="D44">
        <v>15306252</v>
      </c>
    </row>
    <row r="45" spans="1:5" ht="12.75">
      <c r="A45" t="s">
        <v>364</v>
      </c>
      <c r="B45" t="s">
        <v>278</v>
      </c>
      <c r="D45">
        <v>149229090</v>
      </c>
      <c r="E45">
        <v>0</v>
      </c>
    </row>
    <row r="46" spans="1:4" ht="12.75">
      <c r="A46" t="s">
        <v>271</v>
      </c>
      <c r="B46" t="s">
        <v>278</v>
      </c>
      <c r="D46">
        <v>743981</v>
      </c>
    </row>
    <row r="47" spans="1:4" ht="12.75">
      <c r="A47" t="s">
        <v>263</v>
      </c>
      <c r="B47" t="s">
        <v>278</v>
      </c>
      <c r="D47">
        <v>10473282</v>
      </c>
    </row>
    <row r="48" spans="1:4" ht="12.75">
      <c r="A48" t="s">
        <v>185</v>
      </c>
      <c r="B48" t="s">
        <v>278</v>
      </c>
      <c r="D48">
        <v>7637</v>
      </c>
    </row>
    <row r="49" spans="1:4" ht="12.75">
      <c r="A49" t="s">
        <v>183</v>
      </c>
      <c r="B49" t="s">
        <v>278</v>
      </c>
      <c r="D49">
        <v>212679</v>
      </c>
    </row>
    <row r="50" spans="1:4" ht="12.75">
      <c r="A50" t="s">
        <v>260</v>
      </c>
      <c r="B50" t="s">
        <v>278</v>
      </c>
      <c r="D50">
        <v>13711597</v>
      </c>
    </row>
    <row r="51" spans="1:4" ht="12.75">
      <c r="A51" t="s">
        <v>184</v>
      </c>
      <c r="B51" t="s">
        <v>278</v>
      </c>
      <c r="D51">
        <v>87476</v>
      </c>
    </row>
    <row r="52" spans="1:4" ht="12.75">
      <c r="A52" t="s">
        <v>153</v>
      </c>
      <c r="B52" t="s">
        <v>278</v>
      </c>
      <c r="D52">
        <v>6440053</v>
      </c>
    </row>
    <row r="53" spans="1:4" ht="12.75">
      <c r="A53" t="s">
        <v>266</v>
      </c>
      <c r="B53" t="s">
        <v>278</v>
      </c>
      <c r="D53">
        <v>9832017</v>
      </c>
    </row>
    <row r="54" spans="1:14" ht="12.75">
      <c r="A54" t="s">
        <v>357</v>
      </c>
      <c r="B54" t="s">
        <v>278</v>
      </c>
      <c r="D54">
        <v>49052489</v>
      </c>
      <c r="E54">
        <v>266</v>
      </c>
      <c r="F54">
        <v>266</v>
      </c>
      <c r="H54">
        <v>266</v>
      </c>
      <c r="I54">
        <v>266</v>
      </c>
      <c r="J54">
        <v>266</v>
      </c>
      <c r="K54">
        <v>266</v>
      </c>
      <c r="L54">
        <v>266</v>
      </c>
      <c r="N54">
        <v>266</v>
      </c>
    </row>
    <row r="55" spans="1:5" ht="12.75">
      <c r="A55" t="s">
        <v>367</v>
      </c>
      <c r="B55" t="s">
        <v>278</v>
      </c>
      <c r="D55">
        <v>41087825</v>
      </c>
      <c r="E55">
        <v>0</v>
      </c>
    </row>
    <row r="56" spans="1:4" ht="12.75">
      <c r="A56" t="s">
        <v>269</v>
      </c>
      <c r="B56" t="s">
        <v>278</v>
      </c>
      <c r="D56">
        <v>1123913</v>
      </c>
    </row>
    <row r="57" spans="1:5" ht="12.75">
      <c r="A57" t="s">
        <v>361</v>
      </c>
      <c r="B57" t="s">
        <v>278</v>
      </c>
      <c r="D57">
        <v>41048532</v>
      </c>
      <c r="E57">
        <v>0</v>
      </c>
    </row>
    <row r="58" spans="1:4" ht="12.75">
      <c r="A58" t="s">
        <v>155</v>
      </c>
      <c r="B58" t="s">
        <v>278</v>
      </c>
      <c r="D58">
        <v>6019877</v>
      </c>
    </row>
    <row r="59" spans="1:19" ht="12.75">
      <c r="A59" t="s">
        <v>362</v>
      </c>
      <c r="B59" t="s">
        <v>278</v>
      </c>
      <c r="D59">
        <v>10486339</v>
      </c>
      <c r="E59">
        <v>1</v>
      </c>
      <c r="F59">
        <v>1</v>
      </c>
      <c r="G59">
        <v>1</v>
      </c>
      <c r="I59">
        <v>1</v>
      </c>
      <c r="S59">
        <v>1</v>
      </c>
    </row>
    <row r="60" spans="1:5" ht="12.75">
      <c r="A60" t="s">
        <v>250</v>
      </c>
      <c r="B60" t="s">
        <v>278</v>
      </c>
      <c r="D60">
        <v>32369558</v>
      </c>
      <c r="E60">
        <v>0</v>
      </c>
    </row>
    <row r="61" spans="1:4" ht="12.75">
      <c r="A61" t="s">
        <v>359</v>
      </c>
      <c r="B61" t="s">
        <v>278</v>
      </c>
      <c r="C61">
        <v>1975</v>
      </c>
      <c r="D61">
        <v>11862740</v>
      </c>
    </row>
    <row r="62" spans="1:19" ht="12.75">
      <c r="A62" t="s">
        <v>253</v>
      </c>
      <c r="B62" t="s">
        <v>278</v>
      </c>
      <c r="D62">
        <v>11392629</v>
      </c>
      <c r="E62">
        <v>8</v>
      </c>
      <c r="F62">
        <v>8</v>
      </c>
      <c r="G62">
        <v>8</v>
      </c>
      <c r="I62">
        <v>8</v>
      </c>
      <c r="K62">
        <v>8</v>
      </c>
      <c r="N62">
        <v>8</v>
      </c>
      <c r="S62">
        <v>8</v>
      </c>
    </row>
    <row r="63" spans="1:14" ht="12.75">
      <c r="A63" t="s">
        <v>407</v>
      </c>
      <c r="B63" t="s">
        <v>377</v>
      </c>
      <c r="D63">
        <v>153546901</v>
      </c>
      <c r="E63">
        <v>4</v>
      </c>
      <c r="F63">
        <v>4</v>
      </c>
      <c r="G63">
        <v>4</v>
      </c>
      <c r="I63">
        <v>4</v>
      </c>
      <c r="N63">
        <v>4</v>
      </c>
    </row>
    <row r="64" spans="1:19" ht="12.75">
      <c r="A64" t="s">
        <v>305</v>
      </c>
      <c r="B64" t="s">
        <v>377</v>
      </c>
      <c r="D64">
        <v>381371</v>
      </c>
      <c r="S64" t="s">
        <v>378</v>
      </c>
    </row>
    <row r="65" spans="1:4" ht="12.75">
      <c r="A65" t="s">
        <v>306</v>
      </c>
      <c r="B65" t="s">
        <v>377</v>
      </c>
      <c r="D65">
        <v>47758224</v>
      </c>
    </row>
    <row r="66" spans="1:4" ht="12.75">
      <c r="A66" t="s">
        <v>307</v>
      </c>
      <c r="B66" t="s">
        <v>377</v>
      </c>
      <c r="D66">
        <v>13388910</v>
      </c>
    </row>
    <row r="67" spans="1:19" ht="12.75">
      <c r="A67" t="s">
        <v>329</v>
      </c>
      <c r="B67" t="s">
        <v>377</v>
      </c>
      <c r="D67">
        <v>1322044605</v>
      </c>
      <c r="E67">
        <v>559</v>
      </c>
      <c r="F67">
        <v>559</v>
      </c>
      <c r="G67">
        <v>559</v>
      </c>
      <c r="H67">
        <v>559</v>
      </c>
      <c r="I67">
        <v>559</v>
      </c>
      <c r="J67">
        <v>559</v>
      </c>
      <c r="L67">
        <v>559</v>
      </c>
      <c r="N67">
        <v>559</v>
      </c>
      <c r="O67">
        <v>559</v>
      </c>
      <c r="S67">
        <v>559</v>
      </c>
    </row>
    <row r="68" spans="1:4" ht="12.75">
      <c r="A68" t="s">
        <v>308</v>
      </c>
      <c r="B68" t="s">
        <v>377</v>
      </c>
      <c r="D68">
        <v>1108777</v>
      </c>
    </row>
    <row r="69" spans="1:14" ht="12.75">
      <c r="A69" t="s">
        <v>298</v>
      </c>
      <c r="B69" t="s">
        <v>377</v>
      </c>
      <c r="D69">
        <v>7008300</v>
      </c>
      <c r="E69">
        <v>14</v>
      </c>
      <c r="F69">
        <v>14</v>
      </c>
      <c r="G69">
        <v>14</v>
      </c>
      <c r="I69">
        <v>14</v>
      </c>
      <c r="J69">
        <v>14</v>
      </c>
      <c r="L69">
        <v>14</v>
      </c>
      <c r="N69">
        <v>14</v>
      </c>
    </row>
    <row r="70" spans="1:19" ht="12.75">
      <c r="A70" t="s">
        <v>400</v>
      </c>
      <c r="B70" t="s">
        <v>377</v>
      </c>
      <c r="C70">
        <v>1984</v>
      </c>
      <c r="D70">
        <v>1147995226</v>
      </c>
      <c r="E70">
        <v>290</v>
      </c>
      <c r="F70">
        <v>290</v>
      </c>
      <c r="G70">
        <v>290</v>
      </c>
      <c r="I70">
        <v>3</v>
      </c>
      <c r="J70">
        <v>3</v>
      </c>
      <c r="L70">
        <v>33</v>
      </c>
      <c r="M70">
        <v>3</v>
      </c>
      <c r="N70">
        <v>290</v>
      </c>
      <c r="Q70">
        <v>33</v>
      </c>
      <c r="S70">
        <v>33</v>
      </c>
    </row>
    <row r="71" spans="1:12" ht="12.75">
      <c r="A71" t="s">
        <v>309</v>
      </c>
      <c r="B71" t="s">
        <v>377</v>
      </c>
      <c r="C71">
        <v>1999</v>
      </c>
      <c r="D71">
        <v>230512000</v>
      </c>
      <c r="E71">
        <v>33</v>
      </c>
      <c r="F71">
        <v>33</v>
      </c>
      <c r="G71">
        <v>33</v>
      </c>
      <c r="I71">
        <v>33</v>
      </c>
      <c r="J71">
        <v>33</v>
      </c>
      <c r="L71">
        <v>33</v>
      </c>
    </row>
    <row r="72" spans="1:14" ht="12.75">
      <c r="A72" t="s">
        <v>300</v>
      </c>
      <c r="B72" t="s">
        <v>377</v>
      </c>
      <c r="C72">
        <v>1970</v>
      </c>
      <c r="D72">
        <v>127288628</v>
      </c>
      <c r="E72">
        <v>1910</v>
      </c>
      <c r="F72">
        <v>1487</v>
      </c>
      <c r="G72">
        <v>1880</v>
      </c>
      <c r="I72">
        <v>401</v>
      </c>
      <c r="J72">
        <v>1193</v>
      </c>
      <c r="N72">
        <v>1910</v>
      </c>
    </row>
    <row r="73" spans="1:4" ht="12.75">
      <c r="A73" t="s">
        <v>310</v>
      </c>
      <c r="B73" t="s">
        <v>377</v>
      </c>
      <c r="D73">
        <v>6677534</v>
      </c>
    </row>
    <row r="74" spans="1:12" ht="12.75">
      <c r="A74" t="s">
        <v>376</v>
      </c>
      <c r="B74" t="s">
        <v>377</v>
      </c>
      <c r="D74">
        <v>460823</v>
      </c>
      <c r="E74">
        <v>6</v>
      </c>
      <c r="F74">
        <v>6</v>
      </c>
      <c r="G74">
        <v>6</v>
      </c>
      <c r="J74">
        <v>6</v>
      </c>
      <c r="L74">
        <v>6</v>
      </c>
    </row>
    <row r="75" spans="1:15" ht="12.75">
      <c r="A75" t="s">
        <v>311</v>
      </c>
      <c r="B75" t="s">
        <v>377</v>
      </c>
      <c r="C75">
        <v>1978</v>
      </c>
      <c r="D75">
        <v>27780000</v>
      </c>
      <c r="E75">
        <v>51</v>
      </c>
      <c r="F75">
        <v>51</v>
      </c>
      <c r="G75">
        <v>51</v>
      </c>
      <c r="I75">
        <v>51</v>
      </c>
      <c r="J75">
        <v>51</v>
      </c>
      <c r="K75">
        <v>13</v>
      </c>
      <c r="L75">
        <v>7</v>
      </c>
      <c r="N75">
        <v>51</v>
      </c>
      <c r="O75">
        <v>13</v>
      </c>
    </row>
    <row r="76" spans="1:7" ht="12.75">
      <c r="A76" t="s">
        <v>304</v>
      </c>
      <c r="B76" t="s">
        <v>377</v>
      </c>
      <c r="D76">
        <v>2996082</v>
      </c>
      <c r="E76">
        <v>24</v>
      </c>
      <c r="F76">
        <v>24</v>
      </c>
      <c r="G76">
        <v>24</v>
      </c>
    </row>
    <row r="77" spans="1:12" ht="12.75">
      <c r="A77" t="s">
        <v>121</v>
      </c>
      <c r="B77" t="s">
        <v>377</v>
      </c>
      <c r="C77">
        <v>2003</v>
      </c>
      <c r="D77">
        <v>15022839</v>
      </c>
      <c r="E77">
        <v>6</v>
      </c>
      <c r="L77">
        <v>6</v>
      </c>
    </row>
    <row r="78" spans="1:4" ht="12.75">
      <c r="A78" t="s">
        <v>302</v>
      </c>
      <c r="B78" t="s">
        <v>377</v>
      </c>
      <c r="D78">
        <v>23479095</v>
      </c>
    </row>
    <row r="79" spans="1:14" ht="12.75">
      <c r="A79" t="s">
        <v>312</v>
      </c>
      <c r="B79" t="s">
        <v>377</v>
      </c>
      <c r="D79">
        <v>92681453</v>
      </c>
      <c r="E79">
        <f>11+1+52+1+1</f>
        <v>66</v>
      </c>
      <c r="N79">
        <v>66</v>
      </c>
    </row>
    <row r="80" spans="1:15" ht="12.75">
      <c r="A80" t="s">
        <v>313</v>
      </c>
      <c r="B80" t="s">
        <v>377</v>
      </c>
      <c r="C80">
        <v>1972</v>
      </c>
      <c r="D80">
        <v>4608167</v>
      </c>
      <c r="E80">
        <v>16</v>
      </c>
      <c r="F80">
        <v>16</v>
      </c>
      <c r="G80">
        <v>16</v>
      </c>
      <c r="I80">
        <v>16</v>
      </c>
      <c r="J80">
        <v>16</v>
      </c>
      <c r="O80">
        <v>16</v>
      </c>
    </row>
    <row r="81" spans="1:12" ht="12.75">
      <c r="A81" t="s">
        <v>303</v>
      </c>
      <c r="B81" t="s">
        <v>377</v>
      </c>
      <c r="D81">
        <v>49232844</v>
      </c>
      <c r="E81">
        <v>271</v>
      </c>
      <c r="F81">
        <v>271</v>
      </c>
      <c r="G81">
        <v>271</v>
      </c>
      <c r="I81">
        <v>271</v>
      </c>
      <c r="J81">
        <v>271</v>
      </c>
      <c r="L81">
        <v>271</v>
      </c>
    </row>
    <row r="82" spans="1:13" ht="12.75">
      <c r="A82" t="s">
        <v>113</v>
      </c>
      <c r="B82" t="s">
        <v>377</v>
      </c>
      <c r="D82">
        <v>21128773</v>
      </c>
      <c r="E82">
        <v>1</v>
      </c>
      <c r="F82">
        <v>1</v>
      </c>
      <c r="G82">
        <v>1</v>
      </c>
      <c r="J82">
        <v>1</v>
      </c>
      <c r="L82">
        <v>1</v>
      </c>
      <c r="M82">
        <v>1</v>
      </c>
    </row>
    <row r="83" spans="1:12" ht="12.75">
      <c r="A83" t="s">
        <v>301</v>
      </c>
      <c r="B83" t="s">
        <v>377</v>
      </c>
      <c r="D83">
        <v>22920946</v>
      </c>
      <c r="E83">
        <v>66</v>
      </c>
      <c r="F83">
        <v>66</v>
      </c>
      <c r="G83">
        <v>66</v>
      </c>
      <c r="I83">
        <v>66</v>
      </c>
      <c r="J83">
        <v>66</v>
      </c>
      <c r="L83">
        <v>66</v>
      </c>
    </row>
    <row r="84" spans="1:14" ht="12.75">
      <c r="A84" t="s">
        <v>314</v>
      </c>
      <c r="B84" t="s">
        <v>377</v>
      </c>
      <c r="C84">
        <v>1983</v>
      </c>
      <c r="D84">
        <v>65493298</v>
      </c>
      <c r="E84">
        <v>75</v>
      </c>
      <c r="F84">
        <v>75</v>
      </c>
      <c r="G84">
        <v>75</v>
      </c>
      <c r="I84">
        <v>75</v>
      </c>
      <c r="J84">
        <v>75</v>
      </c>
      <c r="N84">
        <v>75</v>
      </c>
    </row>
    <row r="85" spans="1:5" ht="12.75">
      <c r="A85" t="s">
        <v>315</v>
      </c>
      <c r="B85" t="s">
        <v>377</v>
      </c>
      <c r="D85">
        <v>86116559</v>
      </c>
      <c r="E85">
        <v>15</v>
      </c>
    </row>
    <row r="86" spans="1:12" ht="12.75">
      <c r="A86" t="s">
        <v>120</v>
      </c>
      <c r="B86" t="s">
        <v>227</v>
      </c>
      <c r="C86">
        <v>2009</v>
      </c>
      <c r="D86">
        <v>32738775</v>
      </c>
      <c r="E86">
        <v>9</v>
      </c>
      <c r="F86">
        <v>9</v>
      </c>
      <c r="G86">
        <v>9</v>
      </c>
      <c r="I86">
        <v>9</v>
      </c>
      <c r="J86">
        <v>9</v>
      </c>
      <c r="L86">
        <v>9</v>
      </c>
    </row>
    <row r="87" spans="1:4" ht="12.75">
      <c r="A87" t="s">
        <v>123</v>
      </c>
      <c r="B87" t="s">
        <v>227</v>
      </c>
      <c r="D87">
        <v>2968586</v>
      </c>
    </row>
    <row r="88" spans="1:14" ht="12.75">
      <c r="A88" t="s">
        <v>119</v>
      </c>
      <c r="B88" t="s">
        <v>227</v>
      </c>
      <c r="D88">
        <v>2968586</v>
      </c>
      <c r="E88">
        <v>6</v>
      </c>
      <c r="F88">
        <v>6</v>
      </c>
      <c r="G88">
        <v>6</v>
      </c>
      <c r="I88">
        <v>6</v>
      </c>
      <c r="N88">
        <v>6</v>
      </c>
    </row>
    <row r="89" spans="1:4" ht="12.75">
      <c r="A89" t="s">
        <v>124</v>
      </c>
      <c r="B89" t="s">
        <v>227</v>
      </c>
      <c r="D89">
        <v>3845127</v>
      </c>
    </row>
    <row r="90" spans="1:4" ht="12.75">
      <c r="A90" t="s">
        <v>125</v>
      </c>
      <c r="B90" t="s">
        <v>227</v>
      </c>
      <c r="D90">
        <v>718306</v>
      </c>
    </row>
    <row r="91" spans="1:4" ht="12.75">
      <c r="A91" t="s">
        <v>414</v>
      </c>
      <c r="B91" t="s">
        <v>227</v>
      </c>
      <c r="D91">
        <v>792604</v>
      </c>
    </row>
    <row r="92" spans="1:4" ht="12.75">
      <c r="A92" t="s">
        <v>126</v>
      </c>
      <c r="B92" t="s">
        <v>227</v>
      </c>
      <c r="D92">
        <v>4630841</v>
      </c>
    </row>
    <row r="93" spans="1:14" ht="12.75">
      <c r="A93" t="s">
        <v>128</v>
      </c>
      <c r="B93" t="s">
        <v>227</v>
      </c>
      <c r="D93">
        <v>70472846</v>
      </c>
      <c r="E93">
        <f>44+11+5</f>
        <v>60</v>
      </c>
      <c r="F93">
        <f>44+10+4</f>
        <v>58</v>
      </c>
      <c r="H93">
        <f>44+11+5</f>
        <v>60</v>
      </c>
      <c r="I93">
        <f>44+11+5</f>
        <v>60</v>
      </c>
      <c r="J93">
        <v>28</v>
      </c>
      <c r="K93">
        <f>21+8+3</f>
        <v>32</v>
      </c>
      <c r="L93">
        <f>9+3+2</f>
        <v>14</v>
      </c>
      <c r="M93">
        <v>44</v>
      </c>
      <c r="N93">
        <f>6+1</f>
        <v>7</v>
      </c>
    </row>
    <row r="94" spans="1:5" ht="12.75">
      <c r="A94" t="s">
        <v>127</v>
      </c>
      <c r="B94" t="s">
        <v>227</v>
      </c>
      <c r="D94">
        <v>28221181</v>
      </c>
      <c r="E94">
        <v>18</v>
      </c>
    </row>
    <row r="95" spans="1:4" ht="12.75">
      <c r="A95" t="s">
        <v>129</v>
      </c>
      <c r="B95" t="s">
        <v>227</v>
      </c>
      <c r="D95">
        <v>7112359</v>
      </c>
    </row>
    <row r="96" spans="1:15" ht="12.75">
      <c r="A96" t="s">
        <v>130</v>
      </c>
      <c r="B96" t="s">
        <v>227</v>
      </c>
      <c r="D96">
        <v>6198677</v>
      </c>
      <c r="E96">
        <v>4</v>
      </c>
      <c r="O96">
        <v>4</v>
      </c>
    </row>
    <row r="97" spans="1:19" ht="12.75">
      <c r="A97" t="s">
        <v>118</v>
      </c>
      <c r="B97" t="s">
        <v>227</v>
      </c>
      <c r="D97">
        <v>15666533</v>
      </c>
      <c r="E97">
        <v>52</v>
      </c>
      <c r="G97">
        <v>52</v>
      </c>
      <c r="I97">
        <v>52</v>
      </c>
      <c r="P97">
        <v>52</v>
      </c>
      <c r="R97">
        <v>52</v>
      </c>
      <c r="S97">
        <v>52</v>
      </c>
    </row>
    <row r="98" spans="1:4" ht="12.75">
      <c r="A98" t="s">
        <v>131</v>
      </c>
      <c r="B98" t="s">
        <v>227</v>
      </c>
      <c r="D98">
        <v>2596561</v>
      </c>
    </row>
    <row r="99" spans="1:5" ht="12.75">
      <c r="A99" t="s">
        <v>114</v>
      </c>
      <c r="B99" t="s">
        <v>227</v>
      </c>
      <c r="D99">
        <v>5356869</v>
      </c>
      <c r="E99">
        <v>16</v>
      </c>
    </row>
    <row r="100" spans="1:4" ht="12.75">
      <c r="A100" t="s">
        <v>132</v>
      </c>
      <c r="B100" t="s">
        <v>227</v>
      </c>
      <c r="D100">
        <v>3971941</v>
      </c>
    </row>
    <row r="101" spans="1:4" ht="12.75">
      <c r="A101" t="s">
        <v>133</v>
      </c>
      <c r="B101" t="s">
        <v>227</v>
      </c>
      <c r="D101">
        <v>3311640</v>
      </c>
    </row>
    <row r="102" spans="1:5" ht="12.75">
      <c r="A102" t="s">
        <v>122</v>
      </c>
      <c r="B102" t="s">
        <v>227</v>
      </c>
      <c r="D102">
        <v>167762049</v>
      </c>
      <c r="E102">
        <v>0</v>
      </c>
    </row>
    <row r="103" spans="1:4" ht="12.75">
      <c r="A103" t="s">
        <v>134</v>
      </c>
      <c r="B103" t="s">
        <v>227</v>
      </c>
      <c r="D103">
        <v>4277000</v>
      </c>
    </row>
    <row r="104" spans="1:4" ht="12.75">
      <c r="A104" t="s">
        <v>135</v>
      </c>
      <c r="B104" t="s">
        <v>227</v>
      </c>
      <c r="D104">
        <v>928635</v>
      </c>
    </row>
    <row r="105" spans="1:5" ht="12.75">
      <c r="A105" t="s">
        <v>136</v>
      </c>
      <c r="B105" t="s">
        <v>227</v>
      </c>
      <c r="D105">
        <v>23513330</v>
      </c>
      <c r="E105">
        <v>0</v>
      </c>
    </row>
    <row r="106" spans="1:4" ht="12.75">
      <c r="A106" t="s">
        <v>137</v>
      </c>
      <c r="B106" t="s">
        <v>227</v>
      </c>
      <c r="D106">
        <v>19747586</v>
      </c>
    </row>
    <row r="107" spans="1:5" ht="12.75">
      <c r="A107" t="s">
        <v>115</v>
      </c>
      <c r="B107" t="s">
        <v>227</v>
      </c>
      <c r="D107">
        <v>7211884</v>
      </c>
      <c r="E107">
        <v>0</v>
      </c>
    </row>
    <row r="108" spans="1:5" ht="12.75">
      <c r="A108" t="s">
        <v>138</v>
      </c>
      <c r="B108" t="s">
        <v>227</v>
      </c>
      <c r="D108">
        <v>71892807</v>
      </c>
      <c r="E108">
        <v>0</v>
      </c>
    </row>
    <row r="109" spans="1:4" ht="12.75">
      <c r="A109" t="s">
        <v>116</v>
      </c>
      <c r="B109" t="s">
        <v>227</v>
      </c>
      <c r="D109">
        <v>5179573</v>
      </c>
    </row>
    <row r="110" spans="1:12" ht="12.75">
      <c r="A110" t="s">
        <v>139</v>
      </c>
      <c r="B110" t="s">
        <v>227</v>
      </c>
      <c r="D110">
        <v>4621399</v>
      </c>
      <c r="E110">
        <v>10</v>
      </c>
      <c r="F110">
        <v>10</v>
      </c>
      <c r="G110">
        <v>10</v>
      </c>
      <c r="I110">
        <v>10</v>
      </c>
      <c r="J110">
        <v>10</v>
      </c>
      <c r="K110">
        <v>10</v>
      </c>
      <c r="L110">
        <v>10</v>
      </c>
    </row>
    <row r="111" spans="1:5" ht="12.75">
      <c r="A111" t="s">
        <v>117</v>
      </c>
      <c r="B111" t="s">
        <v>227</v>
      </c>
      <c r="D111">
        <v>28268441</v>
      </c>
      <c r="E111">
        <v>16</v>
      </c>
    </row>
    <row r="112" spans="1:17" ht="12.75">
      <c r="A112" t="s">
        <v>409</v>
      </c>
      <c r="B112" t="s">
        <v>398</v>
      </c>
      <c r="C112">
        <v>2005</v>
      </c>
      <c r="D112">
        <v>8205533</v>
      </c>
      <c r="E112">
        <v>152</v>
      </c>
      <c r="F112">
        <v>114</v>
      </c>
      <c r="G112">
        <v>152</v>
      </c>
      <c r="H112">
        <v>152</v>
      </c>
      <c r="I112">
        <v>42</v>
      </c>
      <c r="J112">
        <v>116</v>
      </c>
      <c r="K112">
        <v>25</v>
      </c>
      <c r="L112">
        <v>128</v>
      </c>
      <c r="M112">
        <v>9</v>
      </c>
      <c r="O112">
        <v>18</v>
      </c>
      <c r="P112">
        <v>20</v>
      </c>
      <c r="Q112">
        <v>19</v>
      </c>
    </row>
    <row r="113" spans="1:17" ht="12.75">
      <c r="A113" t="s">
        <v>411</v>
      </c>
      <c r="B113" t="s">
        <v>398</v>
      </c>
      <c r="C113">
        <v>2005</v>
      </c>
      <c r="D113">
        <v>10403951</v>
      </c>
      <c r="E113">
        <v>66</v>
      </c>
      <c r="F113">
        <v>60</v>
      </c>
      <c r="G113">
        <v>66</v>
      </c>
      <c r="H113">
        <v>66</v>
      </c>
      <c r="I113">
        <v>17</v>
      </c>
      <c r="J113">
        <v>38</v>
      </c>
      <c r="K113">
        <v>38</v>
      </c>
      <c r="L113">
        <v>49</v>
      </c>
      <c r="M113">
        <v>12</v>
      </c>
      <c r="O113">
        <v>44</v>
      </c>
      <c r="P113">
        <v>44</v>
      </c>
      <c r="Q113">
        <v>10</v>
      </c>
    </row>
    <row r="114" spans="1:17" ht="12.75">
      <c r="A114" t="s">
        <v>410</v>
      </c>
      <c r="B114" t="s">
        <v>398</v>
      </c>
      <c r="C114">
        <v>2005</v>
      </c>
      <c r="D114">
        <v>3989018</v>
      </c>
      <c r="E114">
        <v>2</v>
      </c>
      <c r="F114">
        <v>4</v>
      </c>
      <c r="G114">
        <v>2</v>
      </c>
      <c r="H114">
        <v>2</v>
      </c>
      <c r="I114">
        <v>1</v>
      </c>
      <c r="J114">
        <v>1</v>
      </c>
      <c r="L114">
        <v>2</v>
      </c>
      <c r="M114">
        <v>0</v>
      </c>
      <c r="O114">
        <v>0</v>
      </c>
      <c r="P114">
        <v>0</v>
      </c>
      <c r="Q114">
        <v>0</v>
      </c>
    </row>
    <row r="115" spans="1:17" ht="12.75">
      <c r="A115" t="s">
        <v>412</v>
      </c>
      <c r="B115" t="s">
        <v>398</v>
      </c>
      <c r="C115">
        <v>2005</v>
      </c>
      <c r="D115">
        <v>7262675</v>
      </c>
      <c r="E115">
        <v>15</v>
      </c>
      <c r="F115">
        <v>16</v>
      </c>
      <c r="G115">
        <v>15</v>
      </c>
      <c r="H115">
        <v>15</v>
      </c>
      <c r="I115">
        <v>12</v>
      </c>
      <c r="J115">
        <v>13</v>
      </c>
      <c r="K115">
        <v>16</v>
      </c>
      <c r="L115">
        <v>38</v>
      </c>
      <c r="M115">
        <v>4</v>
      </c>
      <c r="O115">
        <v>18</v>
      </c>
      <c r="P115">
        <v>17</v>
      </c>
      <c r="Q115">
        <v>16</v>
      </c>
    </row>
    <row r="116" spans="1:17" ht="12.75">
      <c r="A116" t="s">
        <v>414</v>
      </c>
      <c r="B116" t="s">
        <v>398</v>
      </c>
      <c r="C116">
        <v>2005</v>
      </c>
      <c r="D116">
        <v>792604</v>
      </c>
      <c r="E116">
        <v>1</v>
      </c>
      <c r="F116">
        <v>1</v>
      </c>
      <c r="G116">
        <v>1</v>
      </c>
      <c r="H116">
        <v>1</v>
      </c>
      <c r="I116">
        <v>1</v>
      </c>
      <c r="J116">
        <v>2</v>
      </c>
      <c r="K116">
        <v>1</v>
      </c>
      <c r="L116">
        <v>2</v>
      </c>
      <c r="M116">
        <v>2</v>
      </c>
      <c r="O116">
        <v>2</v>
      </c>
      <c r="P116">
        <v>2</v>
      </c>
      <c r="Q116">
        <v>0</v>
      </c>
    </row>
    <row r="117" spans="1:17" ht="12.75">
      <c r="A117" t="s">
        <v>415</v>
      </c>
      <c r="B117" t="s">
        <v>398</v>
      </c>
      <c r="C117">
        <v>2005</v>
      </c>
      <c r="D117">
        <v>10220911</v>
      </c>
      <c r="E117">
        <v>92</v>
      </c>
      <c r="F117">
        <v>89</v>
      </c>
      <c r="G117">
        <v>92</v>
      </c>
      <c r="H117">
        <v>92</v>
      </c>
      <c r="I117">
        <v>32</v>
      </c>
      <c r="J117">
        <v>60</v>
      </c>
      <c r="K117">
        <v>27</v>
      </c>
      <c r="L117">
        <v>118</v>
      </c>
      <c r="M117">
        <v>32</v>
      </c>
      <c r="O117">
        <v>22</v>
      </c>
      <c r="P117">
        <v>22</v>
      </c>
      <c r="Q117">
        <v>23</v>
      </c>
    </row>
    <row r="118" spans="1:17" ht="12.75">
      <c r="A118" t="s">
        <v>417</v>
      </c>
      <c r="B118" t="s">
        <v>398</v>
      </c>
      <c r="C118">
        <v>2005</v>
      </c>
      <c r="D118">
        <v>5484723</v>
      </c>
      <c r="E118">
        <v>12</v>
      </c>
      <c r="F118">
        <v>5</v>
      </c>
      <c r="G118">
        <v>12</v>
      </c>
      <c r="H118">
        <v>12</v>
      </c>
      <c r="I118">
        <v>7</v>
      </c>
      <c r="J118">
        <v>9</v>
      </c>
      <c r="K118">
        <v>2</v>
      </c>
      <c r="L118">
        <v>11</v>
      </c>
      <c r="M118">
        <v>4</v>
      </c>
      <c r="O118">
        <v>9</v>
      </c>
      <c r="P118">
        <v>9</v>
      </c>
      <c r="Q118">
        <v>1</v>
      </c>
    </row>
    <row r="119" spans="1:17" ht="12.75">
      <c r="A119" t="s">
        <v>418</v>
      </c>
      <c r="B119" t="s">
        <v>398</v>
      </c>
      <c r="C119">
        <v>2005</v>
      </c>
      <c r="D119">
        <v>1307605</v>
      </c>
      <c r="E119">
        <v>7</v>
      </c>
      <c r="F119">
        <v>7</v>
      </c>
      <c r="G119">
        <v>7</v>
      </c>
      <c r="H119">
        <v>7</v>
      </c>
      <c r="I119">
        <v>5</v>
      </c>
      <c r="J119">
        <v>7</v>
      </c>
      <c r="L119">
        <v>5</v>
      </c>
      <c r="M119">
        <v>1</v>
      </c>
      <c r="O119">
        <v>2</v>
      </c>
      <c r="P119">
        <v>2</v>
      </c>
      <c r="Q119">
        <v>2</v>
      </c>
    </row>
    <row r="120" spans="1:17" ht="12.75">
      <c r="A120" t="s">
        <v>420</v>
      </c>
      <c r="B120" t="s">
        <v>398</v>
      </c>
      <c r="C120">
        <v>2005</v>
      </c>
      <c r="D120">
        <v>5244749</v>
      </c>
      <c r="E120">
        <v>27</v>
      </c>
      <c r="F120">
        <v>11</v>
      </c>
      <c r="G120">
        <v>27</v>
      </c>
      <c r="H120">
        <v>28</v>
      </c>
      <c r="I120">
        <v>7</v>
      </c>
      <c r="J120">
        <v>17</v>
      </c>
      <c r="L120">
        <v>29</v>
      </c>
      <c r="M120">
        <v>7</v>
      </c>
      <c r="O120">
        <v>1</v>
      </c>
      <c r="P120">
        <v>0</v>
      </c>
      <c r="Q120">
        <v>0</v>
      </c>
    </row>
    <row r="121" spans="1:17" ht="12.75">
      <c r="A121" t="s">
        <v>421</v>
      </c>
      <c r="B121" t="s">
        <v>398</v>
      </c>
      <c r="C121">
        <v>2005</v>
      </c>
      <c r="D121">
        <v>61538322</v>
      </c>
      <c r="E121">
        <v>521</v>
      </c>
      <c r="F121">
        <v>325</v>
      </c>
      <c r="G121">
        <v>521</v>
      </c>
      <c r="H121">
        <v>0</v>
      </c>
      <c r="I121">
        <v>100</v>
      </c>
      <c r="J121">
        <v>475</v>
      </c>
      <c r="K121">
        <v>32</v>
      </c>
      <c r="L121">
        <v>355</v>
      </c>
      <c r="M121">
        <v>54</v>
      </c>
      <c r="O121">
        <v>0</v>
      </c>
      <c r="P121">
        <v>0</v>
      </c>
      <c r="Q121">
        <v>0</v>
      </c>
    </row>
    <row r="122" spans="1:17" ht="12.75">
      <c r="A122" t="s">
        <v>430</v>
      </c>
      <c r="B122" t="s">
        <v>398</v>
      </c>
      <c r="C122">
        <v>2005</v>
      </c>
      <c r="D122">
        <v>2114550</v>
      </c>
      <c r="E122">
        <v>15</v>
      </c>
      <c r="F122">
        <v>21</v>
      </c>
      <c r="G122">
        <v>15</v>
      </c>
      <c r="H122">
        <v>15</v>
      </c>
      <c r="I122">
        <v>14</v>
      </c>
      <c r="J122">
        <v>13</v>
      </c>
      <c r="L122">
        <v>14</v>
      </c>
      <c r="M122">
        <v>0</v>
      </c>
      <c r="O122">
        <v>0</v>
      </c>
      <c r="P122">
        <v>0</v>
      </c>
      <c r="Q122">
        <v>0</v>
      </c>
    </row>
    <row r="123" spans="1:17" ht="12.75">
      <c r="A123" t="s">
        <v>416</v>
      </c>
      <c r="B123" t="s">
        <v>398</v>
      </c>
      <c r="C123">
        <v>2005</v>
      </c>
      <c r="D123">
        <v>82369552</v>
      </c>
      <c r="E123">
        <v>467</v>
      </c>
      <c r="F123">
        <v>205</v>
      </c>
      <c r="G123">
        <v>467</v>
      </c>
      <c r="H123">
        <v>437</v>
      </c>
      <c r="I123">
        <v>173</v>
      </c>
      <c r="J123">
        <v>301</v>
      </c>
      <c r="K123">
        <v>132</v>
      </c>
      <c r="L123">
        <v>466</v>
      </c>
      <c r="M123">
        <v>52</v>
      </c>
      <c r="O123">
        <v>119</v>
      </c>
      <c r="P123">
        <v>121</v>
      </c>
      <c r="Q123">
        <v>71</v>
      </c>
    </row>
    <row r="124" spans="1:17" ht="12.75">
      <c r="A124" t="s">
        <v>422</v>
      </c>
      <c r="B124" t="s">
        <v>398</v>
      </c>
      <c r="C124">
        <v>2005</v>
      </c>
      <c r="D124">
        <v>10722816</v>
      </c>
      <c r="E124">
        <v>25</v>
      </c>
      <c r="F124">
        <v>13</v>
      </c>
      <c r="G124">
        <v>25</v>
      </c>
      <c r="H124">
        <v>25</v>
      </c>
      <c r="I124">
        <v>11</v>
      </c>
      <c r="J124">
        <v>24</v>
      </c>
      <c r="K124">
        <v>1</v>
      </c>
      <c r="L124">
        <v>16</v>
      </c>
      <c r="M124">
        <v>3</v>
      </c>
      <c r="O124">
        <v>0</v>
      </c>
      <c r="P124">
        <v>0</v>
      </c>
      <c r="Q124">
        <v>0</v>
      </c>
    </row>
    <row r="125" spans="1:17" ht="12.75">
      <c r="A125" t="s">
        <v>423</v>
      </c>
      <c r="B125" t="s">
        <v>398</v>
      </c>
      <c r="C125">
        <v>2005</v>
      </c>
      <c r="D125">
        <v>9930915</v>
      </c>
      <c r="E125">
        <v>25</v>
      </c>
      <c r="F125">
        <v>25</v>
      </c>
      <c r="G125">
        <v>25</v>
      </c>
      <c r="H125">
        <v>24</v>
      </c>
      <c r="I125">
        <v>21</v>
      </c>
      <c r="J125">
        <v>17</v>
      </c>
      <c r="K125">
        <v>11</v>
      </c>
      <c r="L125">
        <v>25</v>
      </c>
      <c r="M125">
        <v>3</v>
      </c>
      <c r="O125">
        <v>0</v>
      </c>
      <c r="P125">
        <v>0</v>
      </c>
      <c r="Q125">
        <v>0</v>
      </c>
    </row>
    <row r="126" spans="1:17" ht="12.75">
      <c r="A126" t="s">
        <v>425</v>
      </c>
      <c r="B126" t="s">
        <v>398</v>
      </c>
      <c r="C126">
        <v>2005</v>
      </c>
      <c r="D126">
        <v>304367</v>
      </c>
      <c r="E126">
        <v>2</v>
      </c>
      <c r="F126">
        <v>1</v>
      </c>
      <c r="G126">
        <v>2</v>
      </c>
      <c r="H126">
        <v>2</v>
      </c>
      <c r="I126">
        <v>1</v>
      </c>
      <c r="J126">
        <v>3</v>
      </c>
      <c r="K126">
        <v>2</v>
      </c>
      <c r="L126">
        <v>3</v>
      </c>
      <c r="M126">
        <v>1</v>
      </c>
      <c r="O126">
        <v>0</v>
      </c>
      <c r="P126">
        <v>0</v>
      </c>
      <c r="Q126">
        <v>0</v>
      </c>
    </row>
    <row r="127" spans="1:17" ht="12.75">
      <c r="A127" t="s">
        <v>424</v>
      </c>
      <c r="B127" t="s">
        <v>398</v>
      </c>
      <c r="C127">
        <v>2005</v>
      </c>
      <c r="D127">
        <v>4156119</v>
      </c>
      <c r="E127">
        <v>8</v>
      </c>
      <c r="F127">
        <v>8</v>
      </c>
      <c r="G127">
        <v>8</v>
      </c>
      <c r="H127">
        <v>8</v>
      </c>
      <c r="I127">
        <v>7</v>
      </c>
      <c r="J127">
        <v>8</v>
      </c>
      <c r="K127">
        <v>5</v>
      </c>
      <c r="L127">
        <v>17</v>
      </c>
      <c r="M127">
        <v>1</v>
      </c>
      <c r="O127">
        <v>10</v>
      </c>
      <c r="P127">
        <v>1</v>
      </c>
      <c r="Q127">
        <v>0</v>
      </c>
    </row>
    <row r="128" spans="1:17" ht="12.75">
      <c r="A128" t="s">
        <v>426</v>
      </c>
      <c r="B128" t="s">
        <v>398</v>
      </c>
      <c r="C128">
        <v>2005</v>
      </c>
      <c r="D128">
        <v>58145320</v>
      </c>
      <c r="E128">
        <v>549</v>
      </c>
      <c r="F128">
        <v>314</v>
      </c>
      <c r="G128">
        <v>549</v>
      </c>
      <c r="H128">
        <v>524</v>
      </c>
      <c r="I128">
        <v>339</v>
      </c>
      <c r="J128">
        <v>287</v>
      </c>
      <c r="K128">
        <v>211</v>
      </c>
      <c r="L128">
        <v>234</v>
      </c>
      <c r="M128">
        <v>38</v>
      </c>
      <c r="O128">
        <v>20</v>
      </c>
      <c r="P128">
        <v>20</v>
      </c>
      <c r="Q128">
        <v>19</v>
      </c>
    </row>
    <row r="129" spans="1:17" ht="12.75">
      <c r="A129" t="s">
        <v>429</v>
      </c>
      <c r="B129" t="s">
        <v>398</v>
      </c>
      <c r="C129">
        <v>2005</v>
      </c>
      <c r="D129">
        <v>2245423</v>
      </c>
      <c r="E129">
        <v>9</v>
      </c>
      <c r="F129">
        <v>7</v>
      </c>
      <c r="G129">
        <v>9</v>
      </c>
      <c r="H129">
        <v>1</v>
      </c>
      <c r="I129">
        <v>1</v>
      </c>
      <c r="J129">
        <v>8</v>
      </c>
      <c r="K129">
        <v>6</v>
      </c>
      <c r="L129">
        <v>7</v>
      </c>
      <c r="M129">
        <v>4</v>
      </c>
      <c r="O129">
        <v>6</v>
      </c>
      <c r="P129">
        <v>6</v>
      </c>
      <c r="Q129">
        <v>2</v>
      </c>
    </row>
    <row r="130" spans="1:17" ht="12.75">
      <c r="A130" t="s">
        <v>427</v>
      </c>
      <c r="B130" t="s">
        <v>398</v>
      </c>
      <c r="C130">
        <v>2005</v>
      </c>
      <c r="D130">
        <v>34498</v>
      </c>
      <c r="E130">
        <v>1</v>
      </c>
      <c r="F130">
        <v>0</v>
      </c>
      <c r="G130">
        <v>1</v>
      </c>
      <c r="H130">
        <v>1</v>
      </c>
      <c r="I130">
        <v>0</v>
      </c>
      <c r="J130">
        <v>1</v>
      </c>
      <c r="L130">
        <v>1</v>
      </c>
      <c r="M130">
        <v>0</v>
      </c>
      <c r="O130">
        <v>0</v>
      </c>
      <c r="P130">
        <v>0</v>
      </c>
      <c r="Q130">
        <v>0</v>
      </c>
    </row>
    <row r="131" spans="1:17" ht="12.75">
      <c r="A131" t="s">
        <v>428</v>
      </c>
      <c r="B131" t="s">
        <v>398</v>
      </c>
      <c r="C131">
        <v>2005</v>
      </c>
      <c r="D131">
        <v>3565205</v>
      </c>
      <c r="E131">
        <v>15</v>
      </c>
      <c r="F131">
        <v>12</v>
      </c>
      <c r="G131">
        <v>15</v>
      </c>
      <c r="H131">
        <v>12</v>
      </c>
      <c r="I131">
        <v>8</v>
      </c>
      <c r="J131">
        <v>13</v>
      </c>
      <c r="K131">
        <v>5</v>
      </c>
      <c r="L131">
        <v>13</v>
      </c>
      <c r="M131">
        <v>3</v>
      </c>
      <c r="O131">
        <v>4</v>
      </c>
      <c r="P131">
        <v>4</v>
      </c>
      <c r="Q131">
        <v>4</v>
      </c>
    </row>
    <row r="132" spans="1:17" ht="12.75">
      <c r="A132" t="s">
        <v>431</v>
      </c>
      <c r="B132" t="s">
        <v>398</v>
      </c>
      <c r="C132">
        <v>2005</v>
      </c>
      <c r="D132">
        <v>403532</v>
      </c>
      <c r="E132">
        <v>4</v>
      </c>
      <c r="F132">
        <v>4</v>
      </c>
      <c r="G132">
        <v>4</v>
      </c>
      <c r="H132">
        <v>4</v>
      </c>
      <c r="I132">
        <v>3</v>
      </c>
      <c r="J132">
        <v>4</v>
      </c>
      <c r="K132">
        <v>6</v>
      </c>
      <c r="L132">
        <v>4</v>
      </c>
      <c r="M132">
        <v>3</v>
      </c>
      <c r="O132">
        <v>3</v>
      </c>
      <c r="P132">
        <v>3</v>
      </c>
      <c r="Q132">
        <v>0</v>
      </c>
    </row>
    <row r="133" spans="1:17" ht="12.75">
      <c r="A133" t="s">
        <v>432</v>
      </c>
      <c r="B133" t="s">
        <v>398</v>
      </c>
      <c r="C133">
        <v>2005</v>
      </c>
      <c r="D133">
        <v>16645313</v>
      </c>
      <c r="E133">
        <v>55</v>
      </c>
      <c r="F133">
        <v>35</v>
      </c>
      <c r="G133">
        <v>55</v>
      </c>
      <c r="H133">
        <v>44</v>
      </c>
      <c r="I133">
        <v>22</v>
      </c>
      <c r="J133">
        <v>37</v>
      </c>
      <c r="K133">
        <v>16</v>
      </c>
      <c r="L133">
        <v>39</v>
      </c>
      <c r="M133">
        <v>0</v>
      </c>
      <c r="O133">
        <v>5</v>
      </c>
      <c r="P133">
        <v>5</v>
      </c>
      <c r="Q133">
        <v>0</v>
      </c>
    </row>
    <row r="134" spans="1:17" ht="12.75">
      <c r="A134" t="s">
        <v>433</v>
      </c>
      <c r="B134" t="s">
        <v>398</v>
      </c>
      <c r="C134">
        <v>2005</v>
      </c>
      <c r="D134">
        <v>4644457</v>
      </c>
      <c r="E134">
        <v>25</v>
      </c>
      <c r="F134">
        <v>7</v>
      </c>
      <c r="G134">
        <v>25</v>
      </c>
      <c r="H134">
        <v>21</v>
      </c>
      <c r="I134">
        <v>7</v>
      </c>
      <c r="J134">
        <v>10</v>
      </c>
      <c r="K134">
        <v>10</v>
      </c>
      <c r="L134">
        <v>24</v>
      </c>
      <c r="M134">
        <v>12</v>
      </c>
      <c r="O134">
        <v>0</v>
      </c>
      <c r="P134">
        <v>0</v>
      </c>
      <c r="Q134">
        <v>0</v>
      </c>
    </row>
    <row r="135" spans="1:17" ht="12.75">
      <c r="A135" t="s">
        <v>434</v>
      </c>
      <c r="B135" t="s">
        <v>398</v>
      </c>
      <c r="C135">
        <v>2005</v>
      </c>
      <c r="D135">
        <v>38500696</v>
      </c>
      <c r="E135">
        <v>145</v>
      </c>
      <c r="F135">
        <v>145</v>
      </c>
      <c r="G135">
        <v>145</v>
      </c>
      <c r="H135">
        <v>94</v>
      </c>
      <c r="I135">
        <v>57</v>
      </c>
      <c r="J135">
        <v>59</v>
      </c>
      <c r="K135">
        <v>19</v>
      </c>
      <c r="L135">
        <v>203</v>
      </c>
      <c r="M135">
        <v>6</v>
      </c>
      <c r="O135">
        <v>68</v>
      </c>
      <c r="P135">
        <v>28</v>
      </c>
      <c r="Q135">
        <v>20</v>
      </c>
    </row>
    <row r="136" spans="1:17" ht="12.75">
      <c r="A136" t="s">
        <v>435</v>
      </c>
      <c r="B136" t="s">
        <v>398</v>
      </c>
      <c r="C136">
        <v>2005</v>
      </c>
      <c r="D136">
        <v>10676910</v>
      </c>
      <c r="E136">
        <v>63</v>
      </c>
      <c r="F136">
        <v>47</v>
      </c>
      <c r="G136">
        <v>63</v>
      </c>
      <c r="H136">
        <v>63</v>
      </c>
      <c r="I136">
        <v>40</v>
      </c>
      <c r="J136">
        <v>46</v>
      </c>
      <c r="K136">
        <v>7</v>
      </c>
      <c r="L136">
        <v>53</v>
      </c>
      <c r="M136">
        <v>17</v>
      </c>
      <c r="O136">
        <v>0</v>
      </c>
      <c r="P136">
        <v>0</v>
      </c>
      <c r="Q136">
        <v>0</v>
      </c>
    </row>
    <row r="137" spans="1:17" ht="12.75">
      <c r="A137" t="s">
        <v>436</v>
      </c>
      <c r="B137" t="s">
        <v>398</v>
      </c>
      <c r="C137">
        <v>2005</v>
      </c>
      <c r="D137">
        <v>22246862</v>
      </c>
      <c r="E137">
        <v>32</v>
      </c>
      <c r="F137">
        <v>28</v>
      </c>
      <c r="G137">
        <v>32</v>
      </c>
      <c r="H137">
        <v>21</v>
      </c>
      <c r="I137">
        <v>16</v>
      </c>
      <c r="J137">
        <v>26</v>
      </c>
      <c r="K137">
        <v>6</v>
      </c>
      <c r="L137">
        <v>31</v>
      </c>
      <c r="M137">
        <v>3</v>
      </c>
      <c r="O137">
        <v>22</v>
      </c>
      <c r="P137">
        <v>2</v>
      </c>
      <c r="Q137">
        <v>0</v>
      </c>
    </row>
    <row r="138" spans="1:5" ht="12.75">
      <c r="A138" t="s">
        <v>206</v>
      </c>
      <c r="B138" t="s">
        <v>398</v>
      </c>
      <c r="D138">
        <v>142200000</v>
      </c>
      <c r="E138">
        <v>691</v>
      </c>
    </row>
    <row r="139" spans="1:17" ht="12.75">
      <c r="A139" t="s">
        <v>437</v>
      </c>
      <c r="B139" t="s">
        <v>398</v>
      </c>
      <c r="C139">
        <v>2005</v>
      </c>
      <c r="D139">
        <v>7500000</v>
      </c>
      <c r="E139">
        <v>22</v>
      </c>
      <c r="F139">
        <v>23</v>
      </c>
      <c r="G139">
        <v>22</v>
      </c>
      <c r="H139">
        <v>3</v>
      </c>
      <c r="I139">
        <v>1</v>
      </c>
      <c r="J139">
        <v>1</v>
      </c>
      <c r="K139">
        <v>1</v>
      </c>
      <c r="L139">
        <v>1</v>
      </c>
      <c r="M139">
        <v>0</v>
      </c>
      <c r="O139">
        <v>0</v>
      </c>
      <c r="P139">
        <v>0</v>
      </c>
      <c r="Q139">
        <v>0</v>
      </c>
    </row>
    <row r="140" spans="1:17" ht="12.75">
      <c r="A140" t="s">
        <v>440</v>
      </c>
      <c r="B140" t="s">
        <v>398</v>
      </c>
      <c r="C140">
        <v>2005</v>
      </c>
      <c r="D140">
        <f>5.4*10^6</f>
        <v>5400000</v>
      </c>
      <c r="E140">
        <v>13</v>
      </c>
      <c r="F140">
        <v>12</v>
      </c>
      <c r="G140">
        <v>13</v>
      </c>
      <c r="H140">
        <v>0</v>
      </c>
      <c r="I140">
        <v>11</v>
      </c>
      <c r="J140">
        <v>13</v>
      </c>
      <c r="K140">
        <v>10</v>
      </c>
      <c r="L140">
        <v>27</v>
      </c>
      <c r="M140">
        <v>4</v>
      </c>
      <c r="O140">
        <v>6</v>
      </c>
      <c r="P140">
        <v>6</v>
      </c>
      <c r="Q140">
        <v>0</v>
      </c>
    </row>
    <row r="141" spans="1:17" ht="12.75">
      <c r="A141" t="s">
        <v>439</v>
      </c>
      <c r="B141" t="s">
        <v>398</v>
      </c>
      <c r="C141">
        <v>2005</v>
      </c>
      <c r="D141">
        <v>2007711</v>
      </c>
      <c r="E141">
        <v>10</v>
      </c>
      <c r="F141">
        <v>21</v>
      </c>
      <c r="G141">
        <v>10</v>
      </c>
      <c r="H141">
        <v>10</v>
      </c>
      <c r="I141">
        <v>5</v>
      </c>
      <c r="J141">
        <v>11</v>
      </c>
      <c r="L141">
        <v>10</v>
      </c>
      <c r="M141">
        <v>0</v>
      </c>
      <c r="O141">
        <v>0</v>
      </c>
      <c r="P141">
        <v>0</v>
      </c>
      <c r="Q141">
        <v>0</v>
      </c>
    </row>
    <row r="142" spans="1:17" ht="12.75">
      <c r="A142" t="s">
        <v>419</v>
      </c>
      <c r="B142" t="s">
        <v>398</v>
      </c>
      <c r="C142">
        <v>2005</v>
      </c>
      <c r="D142">
        <v>40491052</v>
      </c>
      <c r="E142">
        <v>141</v>
      </c>
      <c r="F142">
        <v>398</v>
      </c>
      <c r="G142">
        <v>141</v>
      </c>
      <c r="H142">
        <v>136</v>
      </c>
      <c r="I142">
        <v>58</v>
      </c>
      <c r="J142">
        <v>120</v>
      </c>
      <c r="K142">
        <v>86</v>
      </c>
      <c r="L142">
        <v>298</v>
      </c>
      <c r="M142">
        <v>14</v>
      </c>
      <c r="O142">
        <v>28</v>
      </c>
      <c r="P142">
        <v>23</v>
      </c>
      <c r="Q142">
        <v>5</v>
      </c>
    </row>
    <row r="143" spans="1:17" ht="12.75">
      <c r="A143" t="s">
        <v>438</v>
      </c>
      <c r="B143" t="s">
        <v>398</v>
      </c>
      <c r="C143">
        <v>2005</v>
      </c>
      <c r="D143">
        <v>9045389</v>
      </c>
      <c r="E143">
        <v>31</v>
      </c>
      <c r="F143">
        <v>8</v>
      </c>
      <c r="G143">
        <v>31</v>
      </c>
      <c r="H143">
        <v>9</v>
      </c>
      <c r="I143">
        <v>4</v>
      </c>
      <c r="J143">
        <v>15</v>
      </c>
      <c r="K143">
        <v>12</v>
      </c>
      <c r="L143">
        <v>35</v>
      </c>
      <c r="M143">
        <v>11</v>
      </c>
      <c r="O143">
        <v>0</v>
      </c>
      <c r="P143">
        <v>0</v>
      </c>
      <c r="Q143">
        <v>0</v>
      </c>
    </row>
    <row r="144" spans="1:17" ht="12.75">
      <c r="A144" t="s">
        <v>413</v>
      </c>
      <c r="B144" t="s">
        <v>398</v>
      </c>
      <c r="C144">
        <v>2005</v>
      </c>
      <c r="D144">
        <v>7581520</v>
      </c>
      <c r="E144">
        <v>23</v>
      </c>
      <c r="F144">
        <v>11</v>
      </c>
      <c r="G144">
        <v>23</v>
      </c>
      <c r="H144">
        <v>23</v>
      </c>
      <c r="I144">
        <v>9</v>
      </c>
      <c r="J144">
        <v>23</v>
      </c>
      <c r="K144">
        <v>7</v>
      </c>
      <c r="L144">
        <v>23</v>
      </c>
      <c r="M144">
        <v>0</v>
      </c>
      <c r="O144">
        <v>0</v>
      </c>
      <c r="P144">
        <v>0</v>
      </c>
      <c r="Q144">
        <v>0</v>
      </c>
    </row>
    <row r="145" spans="1:17" ht="12.75">
      <c r="A145" t="s">
        <v>385</v>
      </c>
      <c r="B145" t="s">
        <v>398</v>
      </c>
      <c r="C145">
        <v>2005</v>
      </c>
      <c r="D145">
        <v>60943912</v>
      </c>
      <c r="E145">
        <v>152</v>
      </c>
      <c r="F145">
        <v>36</v>
      </c>
      <c r="G145">
        <v>54</v>
      </c>
      <c r="H145">
        <v>54</v>
      </c>
      <c r="I145">
        <v>37</v>
      </c>
      <c r="J145">
        <v>45</v>
      </c>
      <c r="K145">
        <v>22</v>
      </c>
      <c r="L145">
        <v>76</v>
      </c>
      <c r="M145">
        <v>7</v>
      </c>
      <c r="O145">
        <v>24</v>
      </c>
      <c r="P145">
        <v>28</v>
      </c>
      <c r="Q145">
        <v>20</v>
      </c>
    </row>
    <row r="146" spans="1:19" ht="12.75">
      <c r="A146" t="s">
        <v>384</v>
      </c>
      <c r="B146" t="s">
        <v>276</v>
      </c>
      <c r="C146" t="s">
        <v>209</v>
      </c>
      <c r="D146">
        <v>33212696</v>
      </c>
      <c r="E146">
        <v>308</v>
      </c>
      <c r="F146">
        <v>308</v>
      </c>
      <c r="G146">
        <v>308</v>
      </c>
      <c r="I146">
        <v>308</v>
      </c>
      <c r="J146">
        <v>308</v>
      </c>
      <c r="K146">
        <v>308</v>
      </c>
      <c r="M146">
        <v>308</v>
      </c>
      <c r="S146">
        <f>29+152</f>
        <v>181</v>
      </c>
    </row>
    <row r="147" spans="1:14" ht="12.75">
      <c r="A147" t="s">
        <v>383</v>
      </c>
      <c r="B147" t="s">
        <v>276</v>
      </c>
      <c r="C147" t="s">
        <v>208</v>
      </c>
      <c r="D147">
        <v>304059724</v>
      </c>
      <c r="E147">
        <f>62+49</f>
        <v>111</v>
      </c>
      <c r="F147">
        <f>62+49</f>
        <v>111</v>
      </c>
      <c r="H147">
        <f>62+49</f>
        <v>111</v>
      </c>
      <c r="I147">
        <f>62+49</f>
        <v>111</v>
      </c>
      <c r="J147">
        <f>62+49</f>
        <v>111</v>
      </c>
      <c r="K147">
        <v>111</v>
      </c>
      <c r="L147">
        <f>62+49</f>
        <v>111</v>
      </c>
      <c r="N147">
        <f>62+49</f>
        <v>111</v>
      </c>
    </row>
    <row r="148" spans="1:19" ht="12.75">
      <c r="A148" t="s">
        <v>382</v>
      </c>
      <c r="B148" t="s">
        <v>276</v>
      </c>
      <c r="C148">
        <v>1978</v>
      </c>
      <c r="D148">
        <v>109955400</v>
      </c>
      <c r="E148">
        <v>3485</v>
      </c>
      <c r="F148">
        <v>3202</v>
      </c>
      <c r="G148">
        <v>3183</v>
      </c>
      <c r="H148">
        <v>3183</v>
      </c>
      <c r="I148">
        <v>3108</v>
      </c>
      <c r="J148">
        <v>3156</v>
      </c>
      <c r="K148">
        <v>75</v>
      </c>
      <c r="L148">
        <v>3185</v>
      </c>
      <c r="M148">
        <v>3485</v>
      </c>
      <c r="N148">
        <v>0</v>
      </c>
      <c r="O148">
        <v>3300</v>
      </c>
      <c r="P148">
        <v>0</v>
      </c>
      <c r="Q148">
        <v>20</v>
      </c>
      <c r="R148">
        <v>0</v>
      </c>
      <c r="S148">
        <f>615+14</f>
        <v>629</v>
      </c>
    </row>
    <row r="150" spans="4:5" ht="12.75">
      <c r="D150">
        <f>D121+D123+D128+D138+D135+D146</f>
        <v>415966586</v>
      </c>
      <c r="E150">
        <f>E121+E123+E128+E138</f>
        <v>2228</v>
      </c>
    </row>
    <row r="151" spans="4:5" ht="12.75">
      <c r="D151">
        <f>D150/D159</f>
        <v>0.6337802447353124</v>
      </c>
      <c r="E151">
        <f>E150/E159</f>
        <v>0.6518431831480398</v>
      </c>
    </row>
    <row r="155" spans="2:21" ht="12.75">
      <c r="B155" t="s">
        <v>273</v>
      </c>
      <c r="E155" t="s">
        <v>319</v>
      </c>
      <c r="F155" t="s">
        <v>216</v>
      </c>
      <c r="G155" t="s">
        <v>217</v>
      </c>
      <c r="H155" t="s">
        <v>321</v>
      </c>
      <c r="I155" t="s">
        <v>229</v>
      </c>
      <c r="J155" t="s">
        <v>232</v>
      </c>
      <c r="K155" t="s">
        <v>282</v>
      </c>
      <c r="L155" t="s">
        <v>215</v>
      </c>
      <c r="M155" t="s">
        <v>214</v>
      </c>
      <c r="N155" t="s">
        <v>111</v>
      </c>
      <c r="O155" t="s">
        <v>149</v>
      </c>
      <c r="P155" t="s">
        <v>101</v>
      </c>
      <c r="Q155" t="s">
        <v>322</v>
      </c>
      <c r="R155" t="s">
        <v>102</v>
      </c>
      <c r="S155" t="s">
        <v>223</v>
      </c>
      <c r="U155" t="s">
        <v>99</v>
      </c>
    </row>
    <row r="156" spans="2:21" ht="12.75">
      <c r="B156" t="s">
        <v>278</v>
      </c>
      <c r="D156">
        <f>SUM(D3:D62)</f>
        <v>998873281</v>
      </c>
      <c r="E156">
        <f aca="true" t="shared" si="0" ref="E156:S156">SUM(E3:E62)</f>
        <v>419</v>
      </c>
      <c r="F156">
        <f t="shared" si="0"/>
        <v>400</v>
      </c>
      <c r="G156">
        <f t="shared" si="0"/>
        <v>116</v>
      </c>
      <c r="H156">
        <f t="shared" si="0"/>
        <v>285</v>
      </c>
      <c r="I156">
        <f t="shared" si="0"/>
        <v>346</v>
      </c>
      <c r="J156">
        <f t="shared" si="0"/>
        <v>337</v>
      </c>
      <c r="K156">
        <f t="shared" si="0"/>
        <v>327</v>
      </c>
      <c r="L156">
        <f t="shared" si="0"/>
        <v>373</v>
      </c>
      <c r="M156">
        <f t="shared" si="0"/>
        <v>53</v>
      </c>
      <c r="N156">
        <f t="shared" si="0"/>
        <v>290</v>
      </c>
      <c r="O156">
        <f t="shared" si="0"/>
        <v>20</v>
      </c>
      <c r="P156">
        <f t="shared" si="0"/>
        <v>0</v>
      </c>
      <c r="Q156">
        <f t="shared" si="0"/>
        <v>0</v>
      </c>
      <c r="R156">
        <f t="shared" si="0"/>
        <v>0</v>
      </c>
      <c r="S156">
        <f t="shared" si="0"/>
        <v>26</v>
      </c>
      <c r="U156">
        <f>1000000*E156/D156</f>
        <v>0.4194726277796993</v>
      </c>
    </row>
    <row r="157" spans="2:21" ht="12.75">
      <c r="B157" t="s">
        <v>226</v>
      </c>
      <c r="D157">
        <f>SUM(D63:D85)</f>
        <v>3469631355</v>
      </c>
      <c r="E157">
        <f aca="true" t="shared" si="1" ref="E157:S157">SUM(E63:E85)</f>
        <v>3407</v>
      </c>
      <c r="F157">
        <f t="shared" si="1"/>
        <v>2897</v>
      </c>
      <c r="G157">
        <f t="shared" si="1"/>
        <v>3290</v>
      </c>
      <c r="H157">
        <f t="shared" si="1"/>
        <v>559</v>
      </c>
      <c r="I157">
        <f t="shared" si="1"/>
        <v>1493</v>
      </c>
      <c r="J157">
        <f t="shared" si="1"/>
        <v>2288</v>
      </c>
      <c r="K157">
        <f t="shared" si="1"/>
        <v>13</v>
      </c>
      <c r="L157">
        <f t="shared" si="1"/>
        <v>996</v>
      </c>
      <c r="M157">
        <f t="shared" si="1"/>
        <v>4</v>
      </c>
      <c r="N157">
        <f t="shared" si="1"/>
        <v>2969</v>
      </c>
      <c r="O157">
        <f t="shared" si="1"/>
        <v>588</v>
      </c>
      <c r="P157">
        <f t="shared" si="1"/>
        <v>0</v>
      </c>
      <c r="Q157">
        <f t="shared" si="1"/>
        <v>33</v>
      </c>
      <c r="R157">
        <f t="shared" si="1"/>
        <v>0</v>
      </c>
      <c r="S157">
        <f t="shared" si="1"/>
        <v>592</v>
      </c>
      <c r="U157">
        <f aca="true" t="shared" si="2" ref="U157:U162">1000000*E157/D157</f>
        <v>0.9819487004261293</v>
      </c>
    </row>
    <row r="158" spans="2:21" ht="12.75">
      <c r="B158" t="s">
        <v>227</v>
      </c>
      <c r="D158">
        <f>SUM(D86:D111)</f>
        <v>524974136</v>
      </c>
      <c r="E158">
        <f aca="true" t="shared" si="3" ref="E158:S158">SUM(E86:E111)</f>
        <v>191</v>
      </c>
      <c r="F158">
        <f t="shared" si="3"/>
        <v>83</v>
      </c>
      <c r="G158">
        <f t="shared" si="3"/>
        <v>77</v>
      </c>
      <c r="H158">
        <f t="shared" si="3"/>
        <v>60</v>
      </c>
      <c r="I158">
        <f t="shared" si="3"/>
        <v>137</v>
      </c>
      <c r="J158">
        <f t="shared" si="3"/>
        <v>47</v>
      </c>
      <c r="K158">
        <f t="shared" si="3"/>
        <v>42</v>
      </c>
      <c r="L158">
        <f t="shared" si="3"/>
        <v>33</v>
      </c>
      <c r="M158">
        <f t="shared" si="3"/>
        <v>44</v>
      </c>
      <c r="N158">
        <f t="shared" si="3"/>
        <v>13</v>
      </c>
      <c r="O158">
        <f t="shared" si="3"/>
        <v>4</v>
      </c>
      <c r="P158">
        <f t="shared" si="3"/>
        <v>52</v>
      </c>
      <c r="Q158">
        <f t="shared" si="3"/>
        <v>0</v>
      </c>
      <c r="R158">
        <f t="shared" si="3"/>
        <v>52</v>
      </c>
      <c r="S158">
        <f t="shared" si="3"/>
        <v>52</v>
      </c>
      <c r="U158">
        <f t="shared" si="2"/>
        <v>0.3638274476821083</v>
      </c>
    </row>
    <row r="159" spans="2:21" ht="12" customHeight="1">
      <c r="B159" t="s">
        <v>398</v>
      </c>
      <c r="D159">
        <f>SUM(D112:D145)</f>
        <v>656326210</v>
      </c>
      <c r="E159">
        <f aca="true" t="shared" si="4" ref="E159:S159">SUM(E112:E145)</f>
        <v>3418</v>
      </c>
      <c r="F159">
        <f t="shared" si="4"/>
        <v>2013</v>
      </c>
      <c r="G159">
        <f t="shared" si="4"/>
        <v>2629</v>
      </c>
      <c r="H159">
        <f t="shared" si="4"/>
        <v>1906</v>
      </c>
      <c r="I159">
        <f t="shared" si="4"/>
        <v>1069</v>
      </c>
      <c r="J159">
        <f t="shared" si="4"/>
        <v>1823</v>
      </c>
      <c r="K159">
        <f t="shared" si="4"/>
        <v>716</v>
      </c>
      <c r="L159">
        <f t="shared" si="4"/>
        <v>2357</v>
      </c>
      <c r="M159">
        <f t="shared" si="4"/>
        <v>307</v>
      </c>
      <c r="N159">
        <f t="shared" si="4"/>
        <v>0</v>
      </c>
      <c r="O159">
        <f t="shared" si="4"/>
        <v>431</v>
      </c>
      <c r="P159">
        <f t="shared" si="4"/>
        <v>363</v>
      </c>
      <c r="Q159">
        <f t="shared" si="4"/>
        <v>212</v>
      </c>
      <c r="R159">
        <f t="shared" si="4"/>
        <v>0</v>
      </c>
      <c r="S159">
        <f t="shared" si="4"/>
        <v>0</v>
      </c>
      <c r="U159">
        <f t="shared" si="2"/>
        <v>5.207776175813549</v>
      </c>
    </row>
    <row r="160" spans="2:21" ht="12.75">
      <c r="B160" t="s">
        <v>276</v>
      </c>
      <c r="D160">
        <f>SUM(D146:D148)</f>
        <v>447227820</v>
      </c>
      <c r="E160">
        <f aca="true" t="shared" si="5" ref="E160:S160">SUM(E146:E148)</f>
        <v>3904</v>
      </c>
      <c r="F160">
        <f t="shared" si="5"/>
        <v>3621</v>
      </c>
      <c r="G160">
        <f t="shared" si="5"/>
        <v>3491</v>
      </c>
      <c r="H160">
        <f t="shared" si="5"/>
        <v>3294</v>
      </c>
      <c r="I160">
        <f t="shared" si="5"/>
        <v>3527</v>
      </c>
      <c r="J160">
        <f t="shared" si="5"/>
        <v>3575</v>
      </c>
      <c r="K160">
        <f t="shared" si="5"/>
        <v>494</v>
      </c>
      <c r="L160">
        <f t="shared" si="5"/>
        <v>3296</v>
      </c>
      <c r="M160">
        <f t="shared" si="5"/>
        <v>3793</v>
      </c>
      <c r="N160">
        <f t="shared" si="5"/>
        <v>111</v>
      </c>
      <c r="O160">
        <f t="shared" si="5"/>
        <v>3300</v>
      </c>
      <c r="P160">
        <f t="shared" si="5"/>
        <v>0</v>
      </c>
      <c r="Q160">
        <f t="shared" si="5"/>
        <v>20</v>
      </c>
      <c r="R160">
        <f t="shared" si="5"/>
        <v>0</v>
      </c>
      <c r="S160">
        <f t="shared" si="5"/>
        <v>810</v>
      </c>
      <c r="U160">
        <f t="shared" si="2"/>
        <v>8.729331730749665</v>
      </c>
    </row>
    <row r="161" spans="2:21" ht="12.75">
      <c r="B161" t="s">
        <v>340</v>
      </c>
      <c r="D161">
        <v>500000000</v>
      </c>
      <c r="E161">
        <v>0</v>
      </c>
      <c r="U161">
        <f t="shared" si="2"/>
        <v>0</v>
      </c>
    </row>
    <row r="162" spans="2:21" ht="12.75">
      <c r="B162" t="s">
        <v>98</v>
      </c>
      <c r="E162">
        <f>SUM(E156:E161)</f>
        <v>11339</v>
      </c>
      <c r="F162">
        <f aca="true" t="shared" si="6" ref="F162:S162">SUM(F156:F161)</f>
        <v>9014</v>
      </c>
      <c r="G162">
        <f t="shared" si="6"/>
        <v>9603</v>
      </c>
      <c r="H162">
        <f t="shared" si="6"/>
        <v>6104</v>
      </c>
      <c r="I162">
        <f t="shared" si="6"/>
        <v>6572</v>
      </c>
      <c r="J162">
        <f t="shared" si="6"/>
        <v>8070</v>
      </c>
      <c r="K162">
        <f t="shared" si="6"/>
        <v>1592</v>
      </c>
      <c r="L162">
        <f t="shared" si="6"/>
        <v>7055</v>
      </c>
      <c r="M162">
        <f t="shared" si="6"/>
        <v>4201</v>
      </c>
      <c r="N162">
        <f t="shared" si="6"/>
        <v>3383</v>
      </c>
      <c r="O162">
        <f t="shared" si="6"/>
        <v>4343</v>
      </c>
      <c r="P162">
        <f t="shared" si="6"/>
        <v>415</v>
      </c>
      <c r="Q162">
        <f t="shared" si="6"/>
        <v>265</v>
      </c>
      <c r="R162">
        <f t="shared" si="6"/>
        <v>52</v>
      </c>
      <c r="S162">
        <f t="shared" si="6"/>
        <v>1480</v>
      </c>
      <c r="U162" t="e">
        <f t="shared" si="2"/>
        <v>#DIV/0!</v>
      </c>
    </row>
    <row r="165" spans="2:19" ht="12.75">
      <c r="B165" t="s">
        <v>23</v>
      </c>
      <c r="D165">
        <f>D159+D160</f>
        <v>1103554030</v>
      </c>
      <c r="E165">
        <f>E159+E160</f>
        <v>7322</v>
      </c>
      <c r="F165">
        <f aca="true" t="shared" si="7" ref="F165:S165">F159+F160</f>
        <v>5634</v>
      </c>
      <c r="G165">
        <f t="shared" si="7"/>
        <v>6120</v>
      </c>
      <c r="H165">
        <f t="shared" si="7"/>
        <v>5200</v>
      </c>
      <c r="I165">
        <f t="shared" si="7"/>
        <v>4596</v>
      </c>
      <c r="J165">
        <f t="shared" si="7"/>
        <v>5398</v>
      </c>
      <c r="K165">
        <f t="shared" si="7"/>
        <v>1210</v>
      </c>
      <c r="L165">
        <f t="shared" si="7"/>
        <v>5653</v>
      </c>
      <c r="M165">
        <f t="shared" si="7"/>
        <v>4100</v>
      </c>
      <c r="N165">
        <f t="shared" si="7"/>
        <v>111</v>
      </c>
      <c r="O165">
        <f t="shared" si="7"/>
        <v>3731</v>
      </c>
      <c r="P165">
        <f t="shared" si="7"/>
        <v>363</v>
      </c>
      <c r="Q165">
        <f t="shared" si="7"/>
        <v>232</v>
      </c>
      <c r="R165">
        <f t="shared" si="7"/>
        <v>0</v>
      </c>
      <c r="S165">
        <f t="shared" si="7"/>
        <v>810</v>
      </c>
    </row>
    <row r="166" spans="2:19" ht="12.75">
      <c r="B166" t="s">
        <v>24</v>
      </c>
      <c r="D166">
        <f>D156+D157+D158</f>
        <v>4993478772</v>
      </c>
      <c r="E166">
        <f>E156+E157+E158</f>
        <v>4017</v>
      </c>
      <c r="F166">
        <f aca="true" t="shared" si="8" ref="F166:S166">F156+F157+F158</f>
        <v>3380</v>
      </c>
      <c r="G166">
        <f t="shared" si="8"/>
        <v>3483</v>
      </c>
      <c r="H166">
        <f t="shared" si="8"/>
        <v>904</v>
      </c>
      <c r="I166">
        <f t="shared" si="8"/>
        <v>1976</v>
      </c>
      <c r="J166">
        <f t="shared" si="8"/>
        <v>2672</v>
      </c>
      <c r="K166">
        <f t="shared" si="8"/>
        <v>382</v>
      </c>
      <c r="L166">
        <f t="shared" si="8"/>
        <v>1402</v>
      </c>
      <c r="M166">
        <f t="shared" si="8"/>
        <v>101</v>
      </c>
      <c r="N166">
        <f t="shared" si="8"/>
        <v>3272</v>
      </c>
      <c r="O166">
        <f t="shared" si="8"/>
        <v>612</v>
      </c>
      <c r="P166">
        <f t="shared" si="8"/>
        <v>52</v>
      </c>
      <c r="Q166">
        <f t="shared" si="8"/>
        <v>33</v>
      </c>
      <c r="R166">
        <f t="shared" si="8"/>
        <v>52</v>
      </c>
      <c r="S166">
        <f t="shared" si="8"/>
        <v>670</v>
      </c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0">
      <selection activeCell="A1" sqref="A1"/>
    </sheetView>
  </sheetViews>
  <sheetFormatPr defaultColWidth="9.140625" defaultRowHeight="12.75"/>
  <sheetData>
    <row r="1" spans="1:2" ht="12.75">
      <c r="A1" t="s">
        <v>161</v>
      </c>
      <c r="B1" t="s">
        <v>162</v>
      </c>
    </row>
    <row r="2" spans="1:2" ht="12.75">
      <c r="A2" t="s">
        <v>163</v>
      </c>
      <c r="B2" t="s">
        <v>164</v>
      </c>
    </row>
    <row r="3" spans="1:2" ht="12.75">
      <c r="A3" t="s">
        <v>199</v>
      </c>
      <c r="B3" t="s">
        <v>200</v>
      </c>
    </row>
    <row r="4" spans="1:2" ht="12.75">
      <c r="A4" t="s">
        <v>352</v>
      </c>
      <c r="B4" t="s">
        <v>65</v>
      </c>
    </row>
    <row r="5" spans="1:2" ht="12.75">
      <c r="A5" t="s">
        <v>44</v>
      </c>
      <c r="B5" t="s">
        <v>45</v>
      </c>
    </row>
    <row r="6" spans="1:2" ht="12.75">
      <c r="A6" t="s">
        <v>201</v>
      </c>
      <c r="B6" t="s">
        <v>202</v>
      </c>
    </row>
    <row r="7" spans="1:2" ht="12.75">
      <c r="A7" t="s">
        <v>46</v>
      </c>
      <c r="B7" t="s">
        <v>47</v>
      </c>
    </row>
    <row r="8" spans="1:2" ht="12.75">
      <c r="A8" t="s">
        <v>63</v>
      </c>
      <c r="B8" t="s">
        <v>64</v>
      </c>
    </row>
    <row r="9" spans="1:2" ht="12.75">
      <c r="A9" t="s">
        <v>80</v>
      </c>
      <c r="B9" t="s">
        <v>81</v>
      </c>
    </row>
    <row r="10" spans="1:2" ht="12.75">
      <c r="A10" t="s">
        <v>72</v>
      </c>
      <c r="B10" t="s">
        <v>73</v>
      </c>
    </row>
    <row r="11" spans="1:2" ht="12.75">
      <c r="A11" t="s">
        <v>40</v>
      </c>
      <c r="B11" t="s">
        <v>41</v>
      </c>
    </row>
    <row r="12" spans="1:2" ht="12.75">
      <c r="A12" t="s">
        <v>57</v>
      </c>
      <c r="B12" t="s">
        <v>58</v>
      </c>
    </row>
    <row r="13" spans="1:2" ht="12.75">
      <c r="A13" t="s">
        <v>48</v>
      </c>
      <c r="B13" t="s">
        <v>49</v>
      </c>
    </row>
    <row r="14" spans="1:2" ht="12.75">
      <c r="A14" t="s">
        <v>167</v>
      </c>
      <c r="B14" t="s">
        <v>25</v>
      </c>
    </row>
    <row r="15" spans="1:2" ht="12.75">
      <c r="A15" t="s">
        <v>76</v>
      </c>
      <c r="B15" t="s">
        <v>77</v>
      </c>
    </row>
    <row r="16" spans="1:2" ht="12.75">
      <c r="A16" t="s">
        <v>165</v>
      </c>
      <c r="B16" t="s">
        <v>166</v>
      </c>
    </row>
    <row r="17" spans="1:2" ht="12.75">
      <c r="A17" t="s">
        <v>50</v>
      </c>
      <c r="B17" t="s">
        <v>51</v>
      </c>
    </row>
    <row r="18" spans="1:2" ht="12.75">
      <c r="A18" t="s">
        <v>74</v>
      </c>
      <c r="B18" t="s">
        <v>75</v>
      </c>
    </row>
    <row r="19" spans="1:2" ht="12.75">
      <c r="A19" t="s">
        <v>28</v>
      </c>
      <c r="B19" t="s">
        <v>29</v>
      </c>
    </row>
    <row r="20" spans="1:2" ht="12.75">
      <c r="A20" t="s">
        <v>30</v>
      </c>
      <c r="B20" t="s">
        <v>31</v>
      </c>
    </row>
    <row r="21" spans="1:2" ht="12.75">
      <c r="A21" t="s">
        <v>397</v>
      </c>
      <c r="B21" t="s">
        <v>62</v>
      </c>
    </row>
    <row r="22" spans="1:2" ht="12.75">
      <c r="A22" t="s">
        <v>42</v>
      </c>
      <c r="B22" t="s">
        <v>43</v>
      </c>
    </row>
    <row r="23" spans="1:2" ht="12.75">
      <c r="A23" t="s">
        <v>198</v>
      </c>
      <c r="B23" t="s">
        <v>79</v>
      </c>
    </row>
    <row r="24" spans="1:2" ht="12.75">
      <c r="A24" t="s">
        <v>78</v>
      </c>
      <c r="B24" t="s">
        <v>197</v>
      </c>
    </row>
    <row r="25" spans="1:2" ht="12.75">
      <c r="A25" t="s">
        <v>26</v>
      </c>
      <c r="B25" t="s">
        <v>27</v>
      </c>
    </row>
    <row r="26" spans="1:2" ht="12.75">
      <c r="A26" t="s">
        <v>225</v>
      </c>
      <c r="B26" t="s">
        <v>60</v>
      </c>
    </row>
    <row r="27" spans="1:2" ht="12.75">
      <c r="A27" t="s">
        <v>217</v>
      </c>
      <c r="B27" t="s">
        <v>55</v>
      </c>
    </row>
    <row r="28" spans="1:2" ht="12.75">
      <c r="A28" t="s">
        <v>321</v>
      </c>
      <c r="B28" t="s">
        <v>56</v>
      </c>
    </row>
    <row r="29" spans="1:2" ht="12.75">
      <c r="A29" t="s">
        <v>232</v>
      </c>
      <c r="B29" t="s">
        <v>82</v>
      </c>
    </row>
    <row r="30" spans="1:2" ht="12.75">
      <c r="A30" t="s">
        <v>67</v>
      </c>
      <c r="B30" t="s">
        <v>68</v>
      </c>
    </row>
    <row r="31" spans="1:2" ht="12.75">
      <c r="A31" t="s">
        <v>53</v>
      </c>
      <c r="B31" t="s">
        <v>69</v>
      </c>
    </row>
    <row r="32" spans="1:2" ht="12.75">
      <c r="A32" t="s">
        <v>66</v>
      </c>
      <c r="B32" t="s">
        <v>70</v>
      </c>
    </row>
    <row r="33" spans="1:2" ht="12.75">
      <c r="A33" t="s">
        <v>233</v>
      </c>
      <c r="B33" t="s">
        <v>61</v>
      </c>
    </row>
    <row r="34" spans="1:2" ht="12.75">
      <c r="A34" t="s">
        <v>32</v>
      </c>
      <c r="B34" t="s">
        <v>33</v>
      </c>
    </row>
    <row r="35" spans="1:2" ht="12.75">
      <c r="A35" t="s">
        <v>216</v>
      </c>
      <c r="B35" t="s">
        <v>54</v>
      </c>
    </row>
    <row r="36" spans="1:2" ht="12.75">
      <c r="A36" t="s">
        <v>52</v>
      </c>
      <c r="B36" t="s">
        <v>71</v>
      </c>
    </row>
    <row r="37" spans="1:2" ht="12.75">
      <c r="A37" t="s">
        <v>34</v>
      </c>
      <c r="B37" t="s">
        <v>35</v>
      </c>
    </row>
    <row r="38" spans="1:2" ht="12.75">
      <c r="A38" t="s">
        <v>282</v>
      </c>
      <c r="B38" t="s">
        <v>59</v>
      </c>
    </row>
    <row r="39" spans="1:2" ht="12.75">
      <c r="A39" t="s">
        <v>38</v>
      </c>
      <c r="B39" t="s">
        <v>39</v>
      </c>
    </row>
    <row r="40" spans="1:2" ht="12.75">
      <c r="A40" t="s">
        <v>36</v>
      </c>
      <c r="B40" t="s">
        <v>37</v>
      </c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2"/>
  <sheetViews>
    <sheetView workbookViewId="0" topLeftCell="A7">
      <selection activeCell="E48" sqref="E48"/>
    </sheetView>
  </sheetViews>
  <sheetFormatPr defaultColWidth="9.140625" defaultRowHeight="12.75"/>
  <sheetData>
    <row r="1" spans="1:7" ht="12.75">
      <c r="A1" t="s">
        <v>354</v>
      </c>
      <c r="B1" t="s">
        <v>145</v>
      </c>
      <c r="E1" t="s">
        <v>279</v>
      </c>
      <c r="F1" t="s">
        <v>247</v>
      </c>
      <c r="G1" t="s">
        <v>280</v>
      </c>
    </row>
    <row r="2" spans="1:7" ht="12.75">
      <c r="A2" t="s">
        <v>193</v>
      </c>
      <c r="B2" t="s">
        <v>146</v>
      </c>
      <c r="E2">
        <v>1</v>
      </c>
      <c r="G2" t="s">
        <v>213</v>
      </c>
    </row>
    <row r="3" spans="1:7" ht="12.75">
      <c r="A3" t="s">
        <v>194</v>
      </c>
      <c r="B3" t="s">
        <v>146</v>
      </c>
      <c r="E3">
        <v>2</v>
      </c>
      <c r="F3" t="s">
        <v>107</v>
      </c>
      <c r="G3" t="s">
        <v>296</v>
      </c>
    </row>
    <row r="4" spans="5:7" ht="12.75">
      <c r="E4">
        <v>3</v>
      </c>
      <c r="F4" t="s">
        <v>106</v>
      </c>
      <c r="G4" t="s">
        <v>228</v>
      </c>
    </row>
    <row r="5" spans="1:7" ht="12.75">
      <c r="A5" t="s">
        <v>195</v>
      </c>
      <c r="B5" t="s">
        <v>146</v>
      </c>
      <c r="E5">
        <v>4</v>
      </c>
      <c r="G5" t="s">
        <v>230</v>
      </c>
    </row>
    <row r="6" spans="1:7" ht="12.75">
      <c r="A6" t="s">
        <v>186</v>
      </c>
      <c r="B6" t="s">
        <v>146</v>
      </c>
      <c r="E6">
        <v>6</v>
      </c>
      <c r="G6" t="s">
        <v>112</v>
      </c>
    </row>
    <row r="7" spans="1:7" ht="12.75">
      <c r="A7" t="s">
        <v>187</v>
      </c>
      <c r="B7" t="s">
        <v>146</v>
      </c>
      <c r="E7">
        <v>7</v>
      </c>
      <c r="F7" t="s">
        <v>370</v>
      </c>
      <c r="G7" t="s">
        <v>234</v>
      </c>
    </row>
    <row r="8" spans="1:7" ht="12.75">
      <c r="A8" t="s">
        <v>188</v>
      </c>
      <c r="B8" t="s">
        <v>146</v>
      </c>
      <c r="E8">
        <v>8</v>
      </c>
      <c r="G8" t="s">
        <v>235</v>
      </c>
    </row>
    <row r="9" spans="1:7" ht="12.75">
      <c r="A9" t="s">
        <v>189</v>
      </c>
      <c r="B9" t="s">
        <v>146</v>
      </c>
      <c r="E9">
        <v>9</v>
      </c>
      <c r="F9" t="s">
        <v>106</v>
      </c>
      <c r="G9" t="s">
        <v>277</v>
      </c>
    </row>
    <row r="10" spans="1:7" ht="12.75">
      <c r="A10" t="s">
        <v>190</v>
      </c>
      <c r="B10" t="s">
        <v>146</v>
      </c>
      <c r="E10">
        <v>10</v>
      </c>
      <c r="F10" t="s">
        <v>105</v>
      </c>
      <c r="G10" t="s">
        <v>236</v>
      </c>
    </row>
    <row r="11" spans="1:7" ht="13.5" customHeight="1">
      <c r="A11" t="s">
        <v>191</v>
      </c>
      <c r="B11" t="s">
        <v>146</v>
      </c>
      <c r="E11">
        <v>11</v>
      </c>
      <c r="F11" t="s">
        <v>108</v>
      </c>
      <c r="G11" t="s">
        <v>368</v>
      </c>
    </row>
    <row r="12" spans="1:7" ht="12.75">
      <c r="A12" t="s">
        <v>192</v>
      </c>
      <c r="B12" t="s">
        <v>146</v>
      </c>
      <c r="E12">
        <v>12</v>
      </c>
      <c r="G12" t="s">
        <v>238</v>
      </c>
    </row>
    <row r="13" spans="1:7" ht="12.75">
      <c r="A13" t="s">
        <v>196</v>
      </c>
      <c r="B13" t="s">
        <v>146</v>
      </c>
      <c r="E13">
        <v>13</v>
      </c>
      <c r="G13" t="s">
        <v>239</v>
      </c>
    </row>
    <row r="14" spans="1:7" ht="12.75">
      <c r="A14" t="s">
        <v>144</v>
      </c>
      <c r="B14" t="s">
        <v>146</v>
      </c>
      <c r="E14">
        <v>14</v>
      </c>
      <c r="G14" t="s">
        <v>140</v>
      </c>
    </row>
    <row r="15" spans="5:7" ht="12.75">
      <c r="E15">
        <v>15</v>
      </c>
      <c r="G15" t="s">
        <v>240</v>
      </c>
    </row>
    <row r="16" spans="5:7" ht="12.75">
      <c r="E16">
        <v>16</v>
      </c>
      <c r="F16" t="s">
        <v>142</v>
      </c>
      <c r="G16" t="s">
        <v>241</v>
      </c>
    </row>
    <row r="17" spans="5:7" ht="12.75">
      <c r="E17">
        <v>17</v>
      </c>
      <c r="F17" t="s">
        <v>142</v>
      </c>
      <c r="G17" t="s">
        <v>242</v>
      </c>
    </row>
    <row r="18" spans="5:7" ht="12.75">
      <c r="E18">
        <v>18</v>
      </c>
      <c r="F18" t="s">
        <v>371</v>
      </c>
      <c r="G18" t="s">
        <v>243</v>
      </c>
    </row>
    <row r="19" spans="5:7" ht="12.75">
      <c r="E19">
        <v>19</v>
      </c>
      <c r="G19" t="s">
        <v>244</v>
      </c>
    </row>
    <row r="20" spans="5:7" ht="12.75">
      <c r="E20">
        <v>20</v>
      </c>
      <c r="F20" t="s">
        <v>104</v>
      </c>
      <c r="G20" t="s">
        <v>345</v>
      </c>
    </row>
    <row r="21" spans="5:7" ht="12.75">
      <c r="E21">
        <v>21</v>
      </c>
      <c r="F21" t="s">
        <v>246</v>
      </c>
      <c r="G21" t="s">
        <v>346</v>
      </c>
    </row>
    <row r="22" spans="5:7" ht="12.75">
      <c r="E22">
        <v>22</v>
      </c>
      <c r="G22" t="s">
        <v>347</v>
      </c>
    </row>
    <row r="23" spans="5:7" ht="12.75">
      <c r="E23">
        <v>23</v>
      </c>
      <c r="F23" t="s">
        <v>142</v>
      </c>
      <c r="G23" t="s">
        <v>348</v>
      </c>
    </row>
    <row r="24" spans="5:7" ht="12.75">
      <c r="E24">
        <v>25</v>
      </c>
      <c r="G24" t="s">
        <v>349</v>
      </c>
    </row>
    <row r="25" spans="5:7" ht="12.75">
      <c r="E25">
        <v>26</v>
      </c>
      <c r="F25" t="s">
        <v>372</v>
      </c>
      <c r="G25" t="s">
        <v>350</v>
      </c>
    </row>
    <row r="26" spans="5:7" ht="12.75">
      <c r="E26">
        <v>27</v>
      </c>
      <c r="F26" t="s">
        <v>373</v>
      </c>
      <c r="G26" t="s">
        <v>353</v>
      </c>
    </row>
    <row r="27" spans="5:7" ht="12.75">
      <c r="E27">
        <v>28</v>
      </c>
      <c r="G27" t="s">
        <v>267</v>
      </c>
    </row>
    <row r="28" spans="5:7" ht="12.75">
      <c r="E28">
        <v>29</v>
      </c>
      <c r="F28" t="s">
        <v>105</v>
      </c>
      <c r="G28" t="s">
        <v>294</v>
      </c>
    </row>
    <row r="29" spans="5:7" ht="12.75">
      <c r="E29">
        <v>30</v>
      </c>
      <c r="G29" t="s">
        <v>143</v>
      </c>
    </row>
    <row r="30" spans="5:7" ht="12.75">
      <c r="E30">
        <v>31</v>
      </c>
      <c r="F30" t="s">
        <v>142</v>
      </c>
      <c r="G30" t="s">
        <v>386</v>
      </c>
    </row>
    <row r="31" spans="5:7" ht="12.75">
      <c r="E31">
        <v>32</v>
      </c>
      <c r="F31" t="s">
        <v>245</v>
      </c>
      <c r="G31" t="s">
        <v>387</v>
      </c>
    </row>
    <row r="32" spans="5:7" ht="12.75">
      <c r="E32">
        <v>33</v>
      </c>
      <c r="F32" t="s">
        <v>369</v>
      </c>
      <c r="G32" t="s">
        <v>389</v>
      </c>
    </row>
    <row r="33" spans="5:7" ht="12.75">
      <c r="E33">
        <v>34</v>
      </c>
      <c r="G33" t="s">
        <v>390</v>
      </c>
    </row>
    <row r="34" spans="5:7" ht="12.75">
      <c r="E34">
        <v>35</v>
      </c>
      <c r="F34" t="s">
        <v>106</v>
      </c>
      <c r="G34" t="s">
        <v>391</v>
      </c>
    </row>
    <row r="35" spans="5:7" ht="12.75">
      <c r="E35">
        <v>36</v>
      </c>
      <c r="F35" t="s">
        <v>142</v>
      </c>
      <c r="G35" t="s">
        <v>392</v>
      </c>
    </row>
    <row r="36" spans="5:7" ht="12.75">
      <c r="E36">
        <v>37</v>
      </c>
      <c r="G36" t="s">
        <v>393</v>
      </c>
    </row>
    <row r="37" spans="5:7" ht="12.75">
      <c r="E37">
        <v>38</v>
      </c>
      <c r="F37" t="s">
        <v>148</v>
      </c>
      <c r="G37" t="s">
        <v>396</v>
      </c>
    </row>
    <row r="38" spans="5:7" ht="12.75">
      <c r="E38">
        <v>39</v>
      </c>
      <c r="G38" t="s">
        <v>331</v>
      </c>
    </row>
    <row r="39" spans="5:7" ht="12.75">
      <c r="E39">
        <v>40</v>
      </c>
      <c r="F39" t="s">
        <v>374</v>
      </c>
      <c r="G39" t="s">
        <v>324</v>
      </c>
    </row>
    <row r="40" spans="5:7" ht="12.75">
      <c r="E40">
        <v>41</v>
      </c>
      <c r="F40" t="s">
        <v>142</v>
      </c>
      <c r="G40" t="s">
        <v>327</v>
      </c>
    </row>
    <row r="41" spans="5:7" ht="12.75">
      <c r="E41">
        <v>42</v>
      </c>
      <c r="F41" t="s">
        <v>375</v>
      </c>
      <c r="G41" t="s">
        <v>333</v>
      </c>
    </row>
    <row r="42" spans="5:7" ht="12.75">
      <c r="E42">
        <v>43</v>
      </c>
      <c r="G42" t="s">
        <v>212</v>
      </c>
    </row>
    <row r="43" spans="5:7" ht="12.75">
      <c r="E43">
        <v>44</v>
      </c>
      <c r="G43" t="s">
        <v>334</v>
      </c>
    </row>
    <row r="44" spans="5:7" ht="12.75">
      <c r="E44">
        <v>45</v>
      </c>
      <c r="G44" t="s">
        <v>231</v>
      </c>
    </row>
    <row r="45" spans="5:7" ht="12.75">
      <c r="E45">
        <v>46</v>
      </c>
      <c r="G45" t="s">
        <v>337</v>
      </c>
    </row>
    <row r="46" spans="5:7" ht="12.75">
      <c r="E46">
        <v>47</v>
      </c>
      <c r="G46" t="s">
        <v>338</v>
      </c>
    </row>
    <row r="47" spans="5:7" ht="12.75">
      <c r="E47">
        <v>48</v>
      </c>
      <c r="G47" t="s">
        <v>339</v>
      </c>
    </row>
    <row r="48" spans="5:7" ht="12.75">
      <c r="E48">
        <v>49</v>
      </c>
      <c r="G48" t="s">
        <v>341</v>
      </c>
    </row>
    <row r="49" spans="5:7" ht="12.75">
      <c r="E49">
        <v>50</v>
      </c>
      <c r="G49" t="s">
        <v>342</v>
      </c>
    </row>
    <row r="50" spans="5:7" ht="12.75">
      <c r="E50">
        <v>51</v>
      </c>
      <c r="G50" t="s">
        <v>343</v>
      </c>
    </row>
    <row r="51" spans="5:7" ht="12.75">
      <c r="E51">
        <v>52</v>
      </c>
      <c r="G51" t="s">
        <v>344</v>
      </c>
    </row>
    <row r="52" spans="5:7" ht="12.75">
      <c r="E52">
        <v>53</v>
      </c>
      <c r="G52" t="s">
        <v>443</v>
      </c>
    </row>
    <row r="53" spans="5:7" ht="12.75">
      <c r="E53">
        <v>54</v>
      </c>
      <c r="G53" t="s">
        <v>444</v>
      </c>
    </row>
    <row r="54" spans="5:7" ht="12.75">
      <c r="E54">
        <v>55</v>
      </c>
      <c r="G54" t="s">
        <v>445</v>
      </c>
    </row>
    <row r="55" spans="5:7" ht="12.75">
      <c r="E55">
        <v>56</v>
      </c>
      <c r="G55" t="s">
        <v>446</v>
      </c>
    </row>
    <row r="56" spans="5:7" ht="12.75">
      <c r="E56">
        <v>57</v>
      </c>
      <c r="G56" t="s">
        <v>447</v>
      </c>
    </row>
    <row r="57" spans="5:7" ht="12.75">
      <c r="E57">
        <v>58</v>
      </c>
      <c r="G57" t="s">
        <v>448</v>
      </c>
    </row>
    <row r="58" spans="5:7" ht="12.75">
      <c r="E58">
        <v>59</v>
      </c>
      <c r="G58" t="s">
        <v>449</v>
      </c>
    </row>
    <row r="59" spans="5:7" ht="12.75">
      <c r="E59">
        <v>60</v>
      </c>
      <c r="G59" t="s">
        <v>451</v>
      </c>
    </row>
    <row r="60" spans="5:7" ht="12.75">
      <c r="E60">
        <v>61</v>
      </c>
      <c r="G60" t="s">
        <v>452</v>
      </c>
    </row>
    <row r="61" spans="5:7" ht="12.75">
      <c r="E61">
        <v>62</v>
      </c>
      <c r="F61" t="s">
        <v>18</v>
      </c>
      <c r="G61" t="s">
        <v>17</v>
      </c>
    </row>
    <row r="62" spans="5:7" ht="12.75">
      <c r="E62">
        <v>63</v>
      </c>
      <c r="G62" t="s">
        <v>19</v>
      </c>
    </row>
    <row r="63" spans="5:7" ht="12.75">
      <c r="E63">
        <v>64</v>
      </c>
      <c r="G63" t="s">
        <v>10</v>
      </c>
    </row>
    <row r="64" spans="5:7" ht="12.75">
      <c r="E64">
        <v>65</v>
      </c>
      <c r="G64" t="s">
        <v>6</v>
      </c>
    </row>
    <row r="65" spans="5:7" ht="12.75">
      <c r="E65">
        <v>88</v>
      </c>
      <c r="G65" t="s">
        <v>16</v>
      </c>
    </row>
    <row r="66" spans="5:7" ht="12.75">
      <c r="E66">
        <v>66</v>
      </c>
      <c r="G66" t="s">
        <v>15</v>
      </c>
    </row>
    <row r="67" spans="5:7" ht="12.75">
      <c r="E67">
        <v>67</v>
      </c>
      <c r="G67" t="s">
        <v>11</v>
      </c>
    </row>
    <row r="68" spans="5:7" ht="12.75">
      <c r="E68">
        <v>68</v>
      </c>
      <c r="G68" t="s">
        <v>12</v>
      </c>
    </row>
    <row r="69" spans="5:7" ht="12.75">
      <c r="E69">
        <v>69</v>
      </c>
      <c r="G69" t="s">
        <v>13</v>
      </c>
    </row>
    <row r="70" spans="5:7" ht="12.75">
      <c r="E70">
        <v>70</v>
      </c>
      <c r="G70" t="s">
        <v>14</v>
      </c>
    </row>
    <row r="71" spans="5:7" ht="12.75">
      <c r="E71">
        <v>71</v>
      </c>
      <c r="G71" t="s">
        <v>7</v>
      </c>
    </row>
    <row r="72" spans="5:7" ht="12.75">
      <c r="E72">
        <v>72</v>
      </c>
      <c r="G72" t="s">
        <v>8</v>
      </c>
    </row>
    <row r="73" spans="5:7" ht="12.75">
      <c r="E73">
        <v>73</v>
      </c>
      <c r="G73" t="s">
        <v>9</v>
      </c>
    </row>
    <row r="74" spans="5:7" ht="12.75">
      <c r="E74">
        <v>74</v>
      </c>
      <c r="G74" t="s">
        <v>83</v>
      </c>
    </row>
    <row r="75" spans="5:7" ht="12.75">
      <c r="E75">
        <v>75</v>
      </c>
      <c r="G75" t="s">
        <v>84</v>
      </c>
    </row>
    <row r="76" spans="5:7" ht="12.75">
      <c r="E76">
        <v>76</v>
      </c>
      <c r="G76" t="s">
        <v>85</v>
      </c>
    </row>
    <row r="77" spans="5:7" ht="12.75">
      <c r="E77">
        <v>77</v>
      </c>
      <c r="G77" t="s">
        <v>86</v>
      </c>
    </row>
    <row r="78" spans="5:7" ht="12.75">
      <c r="E78">
        <v>78</v>
      </c>
      <c r="G78" t="s">
        <v>87</v>
      </c>
    </row>
    <row r="79" spans="5:7" ht="12.75">
      <c r="E79">
        <v>79</v>
      </c>
      <c r="G79" t="s">
        <v>88</v>
      </c>
    </row>
    <row r="80" spans="5:7" ht="12.75">
      <c r="E80">
        <v>80</v>
      </c>
      <c r="G80" t="s">
        <v>89</v>
      </c>
    </row>
    <row r="81" spans="5:7" ht="12.75">
      <c r="E81">
        <v>81</v>
      </c>
      <c r="G81" t="s">
        <v>90</v>
      </c>
    </row>
    <row r="82" spans="5:7" ht="12.75">
      <c r="E82">
        <v>82</v>
      </c>
      <c r="G82" t="s">
        <v>91</v>
      </c>
    </row>
    <row r="83" spans="5:7" ht="12.75">
      <c r="E83">
        <v>83</v>
      </c>
      <c r="G83" t="s">
        <v>92</v>
      </c>
    </row>
    <row r="84" spans="5:7" ht="12.75">
      <c r="E84">
        <v>84</v>
      </c>
      <c r="G84" t="s">
        <v>93</v>
      </c>
    </row>
    <row r="85" spans="5:7" ht="12.75">
      <c r="E85">
        <v>85</v>
      </c>
      <c r="G85" t="s">
        <v>94</v>
      </c>
    </row>
    <row r="86" spans="5:7" ht="12.75">
      <c r="E86">
        <v>86</v>
      </c>
      <c r="G86" t="s">
        <v>95</v>
      </c>
    </row>
    <row r="87" spans="5:7" ht="12.75">
      <c r="E87">
        <v>87</v>
      </c>
      <c r="G87" t="s">
        <v>96</v>
      </c>
    </row>
    <row r="88" spans="5:7" ht="12.75">
      <c r="E88">
        <v>89</v>
      </c>
      <c r="G88" t="s">
        <v>0</v>
      </c>
    </row>
    <row r="89" spans="5:7" ht="12.75">
      <c r="E89">
        <v>90</v>
      </c>
      <c r="G89" t="s">
        <v>2</v>
      </c>
    </row>
    <row r="90" spans="5:7" ht="12.75">
      <c r="E90">
        <v>91</v>
      </c>
      <c r="G90" t="s">
        <v>3</v>
      </c>
    </row>
    <row r="91" spans="5:7" ht="12.75">
      <c r="E91">
        <v>92</v>
      </c>
      <c r="G91" t="s">
        <v>4</v>
      </c>
    </row>
    <row r="92" spans="5:7" ht="12.75">
      <c r="E92">
        <v>93</v>
      </c>
      <c r="G92" t="s">
        <v>5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2009-10-23T20:50:13Z</dcterms:created>
  <dcterms:modified xsi:type="dcterms:W3CDTF">2009-10-23T22:09:46Z</dcterms:modified>
  <cp:category/>
  <cp:version/>
  <cp:contentType/>
  <cp:contentStatus/>
</cp:coreProperties>
</file>