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bin" ContentType="application/vnd.openxmlformats-officedocument.spreadsheetml.printerSettings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995" yWindow="48031" windowWidth="1845" windowHeight="15870" firstSheet="1" activeTab="2"/>
  </bookViews>
  <sheets>
    <sheet name="Monitoring Sites by Country" sheetId="1" r:id="rId1"/>
    <sheet name="Country Staton Params" sheetId="2" r:id="rId2"/>
    <sheet name="Overall Param usage" sheetId="3" r:id="rId3"/>
    <sheet name="Parameter list" sheetId="4" r:id="rId4"/>
    <sheet name="Ambient (update)" sheetId="5" r:id="rId5"/>
    <sheet name="Health (update)" sheetId="6" r:id="rId6"/>
    <sheet name="Todo" sheetId="7" r:id="rId7"/>
    <sheet name="Content type by Region" sheetId="8" r:id="rId8"/>
    <sheet name="Emission" sheetId="9" r:id="rId9"/>
    <sheet name="Health" sheetId="10" r:id="rId10"/>
    <sheet name="Aggr Conttyp by Reg - Ambient" sheetId="11" r:id="rId11"/>
  </sheets>
  <externalReferences>
    <externalReference r:id="rId14"/>
  </externalReferences>
  <definedNames>
    <definedName name="_xlnm.Print_Area" localSheetId="3">'Parameter list'!$H$1:$I$20</definedName>
  </definedNames>
  <calcPr fullCalcOnLoad="1"/>
</workbook>
</file>

<file path=xl/sharedStrings.xml><?xml version="1.0" encoding="utf-8"?>
<sst xmlns="http://schemas.openxmlformats.org/spreadsheetml/2006/main" count="3892" uniqueCount="566">
  <si>
    <t>Air Pollution and Public Health Guidance doc for risk managers</t>
  </si>
  <si>
    <t>Global review The aim of this collection of articles is to provide 'policy-relevant' information on air pollution and human health to technical and political decision makers in developing countries.</t>
  </si>
  <si>
    <t>chain of accountability shows AQ Subareas</t>
  </si>
  <si>
    <t>Recommendations for U.S. to improve global system</t>
  </si>
  <si>
    <t xml:space="preserve">Recommendations for what's missing, gaps </t>
  </si>
  <si>
    <t>Brings up that after AQ issues are resolved, monitoring can be decreased</t>
  </si>
  <si>
    <t>Better Coverage (SPACE/TIME) Priority needs</t>
  </si>
  <si>
    <t>Recommendations</t>
  </si>
  <si>
    <t>Macao</t>
  </si>
  <si>
    <t>SouthEast Asia</t>
  </si>
  <si>
    <t>Haze</t>
  </si>
  <si>
    <t xml:space="preserve">2   34 (exposure)  </t>
  </si>
  <si>
    <t>7 8  28</t>
  </si>
  <si>
    <t xml:space="preserve">7 8  </t>
  </si>
  <si>
    <t>7 8 12 28</t>
  </si>
  <si>
    <t xml:space="preserve">7   </t>
  </si>
  <si>
    <t xml:space="preserve">  12 (weather) </t>
  </si>
  <si>
    <t xml:space="preserve">  12 </t>
  </si>
  <si>
    <t>48 49</t>
  </si>
  <si>
    <t xml:space="preserve">48 </t>
  </si>
  <si>
    <t>Air Pollution Params for Docs labled Ambient - Count</t>
  </si>
  <si>
    <t>TOTAL</t>
  </si>
  <si>
    <t>Country</t>
  </si>
  <si>
    <t># of Monitoring Sites</t>
  </si>
  <si>
    <t>Population</t>
  </si>
  <si>
    <t>U.S.</t>
  </si>
  <si>
    <t>Mexico</t>
  </si>
  <si>
    <t>Canada</t>
  </si>
  <si>
    <t>UK</t>
  </si>
  <si>
    <t>Europe</t>
  </si>
  <si>
    <t>Singapor</t>
  </si>
  <si>
    <t>India</t>
  </si>
  <si>
    <t xml:space="preserve">Pakistan </t>
  </si>
  <si>
    <t>http://www.rrcap.unep.org/male/baseline/Baseline/Pakistan/pakch2.htm</t>
  </si>
  <si>
    <t>In the absence of ambient air quality standards and any monitoring network, there is no standard reporting format for ambient air quality.</t>
  </si>
  <si>
    <t>Isreal</t>
  </si>
  <si>
    <t>http://www.sviva.gov.il/Enviroment/bin/en.jsp?enPage=e_BlankPage&amp;enDisplay=view&amp;enDispWhat=Zone&amp;enDispWho=Air_Monitoring_Network&amp;enZone=Air_Monitoring_Network</t>
  </si>
  <si>
    <t>Egypt</t>
  </si>
  <si>
    <t>Bangladesh</t>
  </si>
  <si>
    <t>http://www.rrcap.unep.org/male/baseline/Baseline/Bang/BANGCH2.htm</t>
  </si>
  <si>
    <t>Austria</t>
  </si>
  <si>
    <t>Bosnia</t>
  </si>
  <si>
    <t>Belgium</t>
  </si>
  <si>
    <t>Bulgaria</t>
  </si>
  <si>
    <t>Switzerland</t>
  </si>
  <si>
    <t>Cyprus</t>
  </si>
  <si>
    <t>Czech Republic</t>
  </si>
  <si>
    <t>Germany</t>
  </si>
  <si>
    <t>Denmark</t>
  </si>
  <si>
    <t>Estonia</t>
  </si>
  <si>
    <t>Spain</t>
  </si>
  <si>
    <t>Finland</t>
  </si>
  <si>
    <t>France</t>
  </si>
  <si>
    <t>Greece</t>
  </si>
  <si>
    <t>Hungary</t>
  </si>
  <si>
    <t>Ireland</t>
  </si>
  <si>
    <t>Iceland</t>
  </si>
  <si>
    <t>Italy</t>
  </si>
  <si>
    <t>Liechtenstein</t>
  </si>
  <si>
    <t>Lithuania</t>
  </si>
  <si>
    <t>Latvia</t>
  </si>
  <si>
    <t>FYR of Macedonia</t>
  </si>
  <si>
    <t>Malta</t>
  </si>
  <si>
    <t>Netherlands</t>
  </si>
  <si>
    <t>Norway</t>
  </si>
  <si>
    <t>Poland</t>
  </si>
  <si>
    <t>Portugal</t>
  </si>
  <si>
    <t>Romania</t>
  </si>
  <si>
    <t>Serbia</t>
  </si>
  <si>
    <t>Sweden</t>
  </si>
  <si>
    <t>Slovenia</t>
  </si>
  <si>
    <t>Slovak Republic</t>
  </si>
  <si>
    <t>http://air-climate.eionet.europa.eu/databases/airbase/eoi_tables/eoi2008/index_html</t>
  </si>
  <si>
    <t>http://www.ec.gc.ca/indicateurs-indicators/default.asp?lang=En&amp;n=DCC798B8-1&amp;offset=5&amp;toc=show</t>
  </si>
  <si>
    <t xml:space="preserve">30 31 32 </t>
  </si>
  <si>
    <t xml:space="preserve">30 (TSP/PM10) 31 32 </t>
  </si>
  <si>
    <t xml:space="preserve">30  32 </t>
  </si>
  <si>
    <t xml:space="preserve">  32 </t>
  </si>
  <si>
    <t xml:space="preserve">  32 24</t>
  </si>
  <si>
    <t xml:space="preserve">30   </t>
  </si>
  <si>
    <t xml:space="preserve">   </t>
  </si>
  <si>
    <t xml:space="preserve"> 31  </t>
  </si>
  <si>
    <t xml:space="preserve">   24 (weather</t>
  </si>
  <si>
    <t xml:space="preserve">   24</t>
  </si>
  <si>
    <t xml:space="preserve">21 19 </t>
  </si>
  <si>
    <t>21 19 20</t>
  </si>
  <si>
    <t>21 (TSP/PM10) 19 20 (PM)</t>
  </si>
  <si>
    <t xml:space="preserve"> 19 20</t>
  </si>
  <si>
    <t xml:space="preserve">21  </t>
  </si>
  <si>
    <t xml:space="preserve"> 19 </t>
  </si>
  <si>
    <t xml:space="preserve"> 19 (NO3-) </t>
  </si>
  <si>
    <t>5 6</t>
  </si>
  <si>
    <t xml:space="preserve">45 14  10 </t>
  </si>
  <si>
    <t xml:space="preserve"> 14  10 17</t>
  </si>
  <si>
    <t xml:space="preserve"> 14  10 </t>
  </si>
  <si>
    <t xml:space="preserve"> 14   </t>
  </si>
  <si>
    <t xml:space="preserve">45   10 </t>
  </si>
  <si>
    <t xml:space="preserve"> 14 (carbon)   </t>
  </si>
  <si>
    <t xml:space="preserve">45    </t>
  </si>
  <si>
    <t xml:space="preserve"> 18 43 </t>
  </si>
  <si>
    <t xml:space="preserve"> 18  44</t>
  </si>
  <si>
    <t xml:space="preserve">  43 </t>
  </si>
  <si>
    <t xml:space="preserve">   44</t>
  </si>
  <si>
    <t>NH4</t>
  </si>
  <si>
    <t>Interntional</t>
  </si>
  <si>
    <t xml:space="preserve">   52 (haze index)      </t>
  </si>
  <si>
    <t xml:space="preserve">  25       </t>
  </si>
  <si>
    <t xml:space="preserve">          </t>
  </si>
  <si>
    <t>Meteorological Research Needs for Improved AQ Forecasting</t>
  </si>
  <si>
    <t>Improving National AQ Forecasts w/Satellite Aerosol Obs</t>
  </si>
  <si>
    <t>Workshop</t>
  </si>
  <si>
    <t>Turbulence Params</t>
  </si>
  <si>
    <t>Emission Invt</t>
  </si>
  <si>
    <t>GEO 10-year Plan Ref. Doc</t>
  </si>
  <si>
    <t>GEO 10-year Plan</t>
  </si>
  <si>
    <t xml:space="preserve">Air Pollution and Child Mortality: A time series Study </t>
  </si>
  <si>
    <t>S. America</t>
  </si>
  <si>
    <t>Air Pollution and Neonatial mortality: A timeseries study</t>
  </si>
  <si>
    <t>Air Pollution in mega cities in China</t>
  </si>
  <si>
    <t>Ultra fine</t>
  </si>
  <si>
    <t>carbonaceous</t>
  </si>
  <si>
    <t>crustal elements</t>
  </si>
  <si>
    <t>Health Impact of Outdoor Air Polluiton in China</t>
  </si>
  <si>
    <t>APINA Country Fact Sheet South Africa</t>
  </si>
  <si>
    <t>52 (haze index)</t>
  </si>
  <si>
    <t>Mn</t>
  </si>
  <si>
    <t>APINA Country Fact Sheet Zimbabwe</t>
  </si>
  <si>
    <t>APINA Country Fact Sheet Zambia</t>
  </si>
  <si>
    <t>APINA Country Fact Sheet Tanzania</t>
  </si>
  <si>
    <t>APINA Country Fact Sheet Mozambique</t>
  </si>
  <si>
    <t>APINA Country Fact Sheet Malawi</t>
  </si>
  <si>
    <t>APINA Country Fact Sheet Botswana</t>
  </si>
  <si>
    <t xml:space="preserve">Ground Level Ozone in 21st Century Future Trends/Impacts </t>
  </si>
  <si>
    <t>Economics</t>
  </si>
  <si>
    <t>GMES Service Element Promote2: U1 Core User Needs and User Standards</t>
  </si>
  <si>
    <t>GMES Service Elements Promote U5 Core User Needs Dossier v.12</t>
  </si>
  <si>
    <t>Total</t>
  </si>
  <si>
    <t>Emission</t>
  </si>
  <si>
    <t>Ambient</t>
  </si>
  <si>
    <t xml:space="preserve">Asia </t>
  </si>
  <si>
    <t>COUNT</t>
  </si>
  <si>
    <t>REFS</t>
  </si>
  <si>
    <t>Paramter/Region</t>
  </si>
  <si>
    <t xml:space="preserve">Europe </t>
  </si>
  <si>
    <t>International</t>
  </si>
  <si>
    <t xml:space="preserve">52 53  54   </t>
  </si>
  <si>
    <t xml:space="preserve">52      </t>
  </si>
  <si>
    <t xml:space="preserve">      </t>
  </si>
  <si>
    <t xml:space="preserve">52   54   </t>
  </si>
  <si>
    <t xml:space="preserve"> 53     </t>
  </si>
  <si>
    <t xml:space="preserve">52 (haze index)      </t>
  </si>
  <si>
    <t>37 60 61</t>
  </si>
  <si>
    <t xml:space="preserve"> 60 61</t>
  </si>
  <si>
    <t xml:space="preserve">37  </t>
  </si>
  <si>
    <t xml:space="preserve"> 60 </t>
  </si>
  <si>
    <t xml:space="preserve">  </t>
  </si>
  <si>
    <t xml:space="preserve">  61</t>
  </si>
  <si>
    <t xml:space="preserve">9 59 11 45 </t>
  </si>
  <si>
    <t xml:space="preserve">9  11 45 </t>
  </si>
  <si>
    <t>9  11  17</t>
  </si>
  <si>
    <t xml:space="preserve">9 59 11  </t>
  </si>
  <si>
    <t xml:space="preserve">9 59  45 </t>
  </si>
  <si>
    <t xml:space="preserve">9  11  </t>
  </si>
  <si>
    <t xml:space="preserve"> 59  45 </t>
  </si>
  <si>
    <t xml:space="preserve">9    </t>
  </si>
  <si>
    <t xml:space="preserve">  11  </t>
  </si>
  <si>
    <t xml:space="preserve">    </t>
  </si>
  <si>
    <t xml:space="preserve"> 59 11  </t>
  </si>
  <si>
    <t xml:space="preserve">   45 </t>
  </si>
  <si>
    <t xml:space="preserve">9 (weather) 59   </t>
  </si>
  <si>
    <t xml:space="preserve">  11 45 </t>
  </si>
  <si>
    <t xml:space="preserve"> 59   </t>
  </si>
  <si>
    <t xml:space="preserve">26 27  38 40 42 18 43 </t>
  </si>
  <si>
    <t>26 27  38  42 18  44</t>
  </si>
  <si>
    <t xml:space="preserve">26 27  38  42 18 43 </t>
  </si>
  <si>
    <t xml:space="preserve">26        </t>
  </si>
  <si>
    <t xml:space="preserve">   38     </t>
  </si>
  <si>
    <t xml:space="preserve">        </t>
  </si>
  <si>
    <t xml:space="preserve">26 (EC/OC)        </t>
  </si>
  <si>
    <t xml:space="preserve"> 27   40    </t>
  </si>
  <si>
    <t xml:space="preserve">   38 40   43 </t>
  </si>
  <si>
    <t>26   38     44</t>
  </si>
  <si>
    <t xml:space="preserve">26       43 </t>
  </si>
  <si>
    <t xml:space="preserve">    40    </t>
  </si>
  <si>
    <t xml:space="preserve">     42   </t>
  </si>
  <si>
    <t xml:space="preserve">        44</t>
  </si>
  <si>
    <t xml:space="preserve"> 27       </t>
  </si>
  <si>
    <t xml:space="preserve">1 15        </t>
  </si>
  <si>
    <t xml:space="preserve">22 29  </t>
  </si>
  <si>
    <t xml:space="preserve">22 29 (TSP/PM10)  </t>
  </si>
  <si>
    <t xml:space="preserve"> 29  </t>
  </si>
  <si>
    <t xml:space="preserve">22   </t>
  </si>
  <si>
    <t>3 4</t>
  </si>
  <si>
    <t xml:space="preserve"> 4</t>
  </si>
  <si>
    <t xml:space="preserve">3 </t>
  </si>
  <si>
    <t>2  33 34 11 10</t>
  </si>
  <si>
    <t>2 13 33 34 11 10</t>
  </si>
  <si>
    <t xml:space="preserve">  33 34 11 10</t>
  </si>
  <si>
    <t>2   34 11 10</t>
  </si>
  <si>
    <t xml:space="preserve">Type </t>
  </si>
  <si>
    <t>Region</t>
  </si>
  <si>
    <t>paper</t>
  </si>
  <si>
    <t>report</t>
  </si>
  <si>
    <t>Int</t>
  </si>
  <si>
    <t>europe</t>
  </si>
  <si>
    <t>N. America</t>
  </si>
  <si>
    <t xml:space="preserve"> 13 33 34  10</t>
  </si>
  <si>
    <t xml:space="preserve">  33  11 </t>
  </si>
  <si>
    <t>2     10</t>
  </si>
  <si>
    <t>Monitoring Ambient AQ for Health Impact Assessment (WHO)</t>
  </si>
  <si>
    <t xml:space="preserve">   34  </t>
  </si>
  <si>
    <t xml:space="preserve">    11 </t>
  </si>
  <si>
    <t xml:space="preserve">     </t>
  </si>
  <si>
    <t>Africa</t>
  </si>
  <si>
    <t>Order</t>
  </si>
  <si>
    <t>Title Abbr</t>
  </si>
  <si>
    <t>Precipitation</t>
  </si>
  <si>
    <t>VOC</t>
  </si>
  <si>
    <t>(PAH)Polycyclic Aromatic Hyd</t>
  </si>
  <si>
    <t>Metals (Pb)</t>
  </si>
  <si>
    <t xml:space="preserve">Black Carbon/smoke </t>
  </si>
  <si>
    <t xml:space="preserve"> </t>
  </si>
  <si>
    <t>Wind Speed</t>
  </si>
  <si>
    <t xml:space="preserve">Carbonyls </t>
  </si>
  <si>
    <t>H202</t>
  </si>
  <si>
    <t>PAMs</t>
  </si>
  <si>
    <t>9 (weather)</t>
  </si>
  <si>
    <t>Topography</t>
  </si>
  <si>
    <t xml:space="preserve">T </t>
  </si>
  <si>
    <t>Clouds</t>
  </si>
  <si>
    <t>12 (weather)</t>
  </si>
  <si>
    <t>14 (carbon)</t>
  </si>
  <si>
    <t>Pressure</t>
  </si>
  <si>
    <t>Surface rough</t>
  </si>
  <si>
    <t>Albedo</t>
  </si>
  <si>
    <t>Hydrocarbons</t>
  </si>
  <si>
    <t>CO2</t>
  </si>
  <si>
    <t>N2O</t>
  </si>
  <si>
    <t>Photosynthetic activity</t>
  </si>
  <si>
    <t>Leaf Area Index</t>
  </si>
  <si>
    <t>19 (NO3-)</t>
  </si>
  <si>
    <t>Cl-</t>
  </si>
  <si>
    <t>20 (PM)</t>
  </si>
  <si>
    <t>21 (TSP/PM10)</t>
  </si>
  <si>
    <t>Aerosols</t>
  </si>
  <si>
    <t>24 (weather</t>
  </si>
  <si>
    <t>S</t>
  </si>
  <si>
    <t>26 (EC/OC)</t>
  </si>
  <si>
    <t>Solar Radiation</t>
  </si>
  <si>
    <t>Health Effects of Outdoor Air Pollution in Asia</t>
  </si>
  <si>
    <t>Content type</t>
  </si>
  <si>
    <t>Health</t>
  </si>
  <si>
    <t>Status of Aair Pollution in Zambia</t>
  </si>
  <si>
    <t>Emissions</t>
  </si>
  <si>
    <t>29 (TSP/PM10)</t>
  </si>
  <si>
    <t>30 (TSP/PM10)</t>
  </si>
  <si>
    <t>Dust</t>
  </si>
  <si>
    <t>State of Environment Africa</t>
  </si>
  <si>
    <t>Organic Comp</t>
  </si>
  <si>
    <t>State of the Environment Republic of South Africa</t>
  </si>
  <si>
    <t>Website</t>
  </si>
  <si>
    <t>Dioxins</t>
  </si>
  <si>
    <t>Turans</t>
  </si>
  <si>
    <t>Air Pollution and Health in Rapidly Developing Countries</t>
  </si>
  <si>
    <t>Book</t>
  </si>
  <si>
    <t>Methodology for cost-benefit Analysis of Ambient Air Pollution Health Impacts</t>
  </si>
  <si>
    <t>34 (exposure)</t>
  </si>
  <si>
    <t>Air Quality Guidelines for Europe</t>
  </si>
  <si>
    <t>New Directions: Results-oriented Multi-pollutant AQ Management</t>
  </si>
  <si>
    <t xml:space="preserve">Directive 2008/50/EC of the European Parlimant </t>
  </si>
  <si>
    <t>Legislation</t>
  </si>
  <si>
    <t>Chemical Comp of PM25</t>
  </si>
  <si>
    <t>Land use(rural)</t>
  </si>
  <si>
    <t>Earth Science and Applications from Space: National Imperatives</t>
  </si>
  <si>
    <t>HCHO</t>
  </si>
  <si>
    <t>Aerosol Extinction Profile</t>
  </si>
  <si>
    <t>Real Refractive Inex</t>
  </si>
  <si>
    <t xml:space="preserve">China, Air Land and Water, Environmental Priorities </t>
  </si>
  <si>
    <t>39 (have TSP/Need PM10)</t>
  </si>
  <si>
    <t>Community Input to the NRC Decadal Survey from NCAR Workshop</t>
  </si>
  <si>
    <t>HCN</t>
  </si>
  <si>
    <t>Acetylene</t>
  </si>
  <si>
    <t>glyoxal</t>
  </si>
  <si>
    <t>formic acid</t>
  </si>
  <si>
    <t>Soil moisture</t>
  </si>
  <si>
    <t>Land Cover</t>
  </si>
  <si>
    <t xml:space="preserve">Comparative Environmental Health Assessment </t>
  </si>
  <si>
    <t>Paper</t>
  </si>
  <si>
    <t>China</t>
  </si>
  <si>
    <t>AQI</t>
  </si>
  <si>
    <t xml:space="preserve"> 18  </t>
  </si>
  <si>
    <t xml:space="preserve"> 15  52 53  54   </t>
  </si>
  <si>
    <t xml:space="preserve">   52 53  54   </t>
  </si>
  <si>
    <t xml:space="preserve">1  25 52      </t>
  </si>
  <si>
    <t xml:space="preserve"> 15        </t>
  </si>
  <si>
    <t xml:space="preserve">  25 52   54   </t>
  </si>
  <si>
    <t xml:space="preserve">   52      </t>
  </si>
  <si>
    <t xml:space="preserve">1         </t>
  </si>
  <si>
    <t xml:space="preserve">    53     </t>
  </si>
  <si>
    <t xml:space="preserve">         </t>
  </si>
  <si>
    <t>Health Effects of transport-related air pollution</t>
  </si>
  <si>
    <t>CO</t>
  </si>
  <si>
    <t>Long-term effects of traffic related air pollution on mortality</t>
  </si>
  <si>
    <t>EMEP Monitoring Strategy</t>
  </si>
  <si>
    <t>Fire locations</t>
  </si>
  <si>
    <t xml:space="preserve">USWRP Workshop on AQ </t>
  </si>
  <si>
    <t>PAN</t>
  </si>
  <si>
    <t>O3</t>
  </si>
  <si>
    <t>EMEP Monitoring Strategy Program 2004-2009</t>
  </si>
  <si>
    <t>CH4</t>
  </si>
  <si>
    <t>POPs</t>
  </si>
  <si>
    <t>Hg</t>
  </si>
  <si>
    <t>HEI - Assessing Health Impact of AQ Reg (Chpt. 3)</t>
  </si>
  <si>
    <t>Long-term exposure to air pollution/incident of cardiovascular events</t>
  </si>
  <si>
    <t>Benzene</t>
  </si>
  <si>
    <t>WHO AQ Guidelines for PM, 03, NO2, SO2</t>
  </si>
  <si>
    <t>Air Pollution and Public Health Guidance docfor risk managers</t>
  </si>
  <si>
    <t>RH</t>
  </si>
  <si>
    <t>Airtoxics</t>
  </si>
  <si>
    <t>CDC Recommendations for Nat. Consistent Data and Measures</t>
  </si>
  <si>
    <t>Estimation of Health Impacts of urban air pollutionin world sities 2000/2030</t>
  </si>
  <si>
    <t>Assessing Health Impacts of Major Air Pollutants</t>
  </si>
  <si>
    <t>Modelled Conc. Of O3 and precursors over S. Africa</t>
  </si>
  <si>
    <t>Final Summary Report Climate, Air Pollution and Public Health - Fossil Fuel</t>
  </si>
  <si>
    <t>WMO Sand/Dust Storm Warning Advisory Assessment System</t>
  </si>
  <si>
    <t>Global Earth Obs System</t>
  </si>
  <si>
    <t>Male declaration</t>
  </si>
  <si>
    <t>SO42-</t>
  </si>
  <si>
    <t>Air Pollution Impact Assessment - Asia</t>
  </si>
  <si>
    <t>Maximising co-benefitsof light-duty diesel in Asia</t>
  </si>
  <si>
    <t>Lung Function Growth in Children with Long-term exposure</t>
  </si>
  <si>
    <t>APINA Progress towards a regional policy on transboundary air pollution</t>
  </si>
  <si>
    <t>Modelling Regional Cross-boundary atmospheric transport ozone S. Africa</t>
  </si>
  <si>
    <t>Clean Air Initiative in SubSaharan African Cities</t>
  </si>
  <si>
    <t xml:space="preserve">Survey of AQ Monitoring </t>
  </si>
  <si>
    <t>PBL</t>
  </si>
  <si>
    <t>AOD</t>
  </si>
  <si>
    <t xml:space="preserve">National Ambient Air Monitoring Strategy </t>
  </si>
  <si>
    <t xml:space="preserve">To Do: </t>
  </si>
  <si>
    <t>Botswana</t>
  </si>
  <si>
    <t>Canary Is ES</t>
  </si>
  <si>
    <t>South Africa</t>
  </si>
  <si>
    <t>Mozambique</t>
  </si>
  <si>
    <t>Zambia</t>
  </si>
  <si>
    <t>Morocco</t>
  </si>
  <si>
    <t>Tanzania</t>
  </si>
  <si>
    <t>Tunisia</t>
  </si>
  <si>
    <t>Malawi</t>
  </si>
  <si>
    <t>Nigeria</t>
  </si>
  <si>
    <t>Ethiopia</t>
  </si>
  <si>
    <t>DR Congo</t>
  </si>
  <si>
    <t>Sudan</t>
  </si>
  <si>
    <t>Kenya</t>
  </si>
  <si>
    <t>Algeria</t>
  </si>
  <si>
    <t>Uganda</t>
  </si>
  <si>
    <t>Ghana</t>
  </si>
  <si>
    <t>Madagascar</t>
  </si>
  <si>
    <t>Zimbabwe</t>
  </si>
  <si>
    <t>Ceuta ES</t>
  </si>
  <si>
    <t>MelillaES</t>
  </si>
  <si>
    <t>CôtedIvoire</t>
  </si>
  <si>
    <t>Cameroon</t>
  </si>
  <si>
    <t>Burkina Faso</t>
  </si>
  <si>
    <t>Niger</t>
  </si>
  <si>
    <t>Senegal</t>
  </si>
  <si>
    <t>Angola</t>
  </si>
  <si>
    <t>Mali</t>
  </si>
  <si>
    <t>Rwanda</t>
  </si>
  <si>
    <t>Chad</t>
  </si>
  <si>
    <t>Guinea</t>
  </si>
  <si>
    <t>Somalia</t>
  </si>
  <si>
    <t xml:space="preserve">26    40 42   </t>
  </si>
  <si>
    <t xml:space="preserve">      18  </t>
  </si>
  <si>
    <t>Other Parameters</t>
  </si>
  <si>
    <t xml:space="preserve">Air Pollution Params for Docs labled Ambient - References </t>
  </si>
  <si>
    <t>Extended Analysis of ACS on Particulate Air Pollution</t>
  </si>
  <si>
    <t>Mauritius</t>
  </si>
  <si>
    <t>Swaziland</t>
  </si>
  <si>
    <t>Comoros</t>
  </si>
  <si>
    <t>RéunionFR</t>
  </si>
  <si>
    <t>Gabon</t>
  </si>
  <si>
    <t>Equatorial Guinea</t>
  </si>
  <si>
    <t>Djibouti</t>
  </si>
  <si>
    <t>Cape Verde</t>
  </si>
  <si>
    <t>Madeira IS PO</t>
  </si>
  <si>
    <t>MayotteFR</t>
  </si>
  <si>
    <t>presentation</t>
  </si>
  <si>
    <t>int</t>
  </si>
  <si>
    <t>Report</t>
  </si>
  <si>
    <t>Asia</t>
  </si>
  <si>
    <t>Liberia</t>
  </si>
  <si>
    <t>Mauritania</t>
  </si>
  <si>
    <t>Lesotho</t>
  </si>
  <si>
    <t>Namibia</t>
  </si>
  <si>
    <t>Gambia</t>
  </si>
  <si>
    <t>Guinea-Bissau</t>
  </si>
  <si>
    <t>Asia Southeast</t>
  </si>
  <si>
    <t>São Tomeand Principe</t>
  </si>
  <si>
    <t>Seychelles</t>
  </si>
  <si>
    <t>Saint Helena UK</t>
  </si>
  <si>
    <t xml:space="preserve">4 Classify health docs as ambient and health </t>
  </si>
  <si>
    <t xml:space="preserve">5. Go through emissions docs - see if emissions can be classified as ambient. </t>
  </si>
  <si>
    <t>6. If paper is just about emissions - must use Earth Obs to quantify emissions</t>
  </si>
  <si>
    <t>7. Provide references for docs that are health related/EO and emissions/EO</t>
  </si>
  <si>
    <t>8. Provide regionality for Health and Emissions Docs - to show were info is missing?</t>
  </si>
  <si>
    <t>9. Provide references and pollutant speciation for ambient docs</t>
  </si>
  <si>
    <t xml:space="preserve">10. Provide regionality for ambient docs - missing coverage. </t>
  </si>
  <si>
    <t>1. Add deliniator for each ref cell (,)</t>
  </si>
  <si>
    <t>2. ID # of Stations per country for China, Russia, S. America (We have N. America, Europe, Africa covered)</t>
  </si>
  <si>
    <t>3. Go through current Health labeled docs and weed out docs that do not specifically mention Earth Obs measurements</t>
  </si>
  <si>
    <t>11. ID needs vs. observations</t>
  </si>
  <si>
    <t>ambient</t>
  </si>
  <si>
    <t>Outdoor Air Pollution*</t>
  </si>
  <si>
    <t>Satellites</t>
  </si>
  <si>
    <t>Y</t>
  </si>
  <si>
    <t xml:space="preserve">transport </t>
  </si>
  <si>
    <t>Heatlh</t>
  </si>
  <si>
    <t>Emisison</t>
  </si>
  <si>
    <t>Hong Kong</t>
  </si>
  <si>
    <t>Macau</t>
  </si>
  <si>
    <t>Japan</t>
  </si>
  <si>
    <t>Taiwan</t>
  </si>
  <si>
    <t>North Korea</t>
  </si>
  <si>
    <t>South Korea</t>
  </si>
  <si>
    <t>Mongolia</t>
  </si>
  <si>
    <t>Brunei</t>
  </si>
  <si>
    <t>Burma (Myanmar)</t>
  </si>
  <si>
    <t>Cambodia</t>
  </si>
  <si>
    <t>East Timor</t>
  </si>
  <si>
    <t>Indonesia</t>
  </si>
  <si>
    <t>Laos</t>
  </si>
  <si>
    <t>Malaysia</t>
  </si>
  <si>
    <t>Philippines</t>
  </si>
  <si>
    <t>Singapore</t>
  </si>
  <si>
    <t>Thailand</t>
  </si>
  <si>
    <t>Vietnam</t>
  </si>
  <si>
    <t>East Asia</t>
  </si>
  <si>
    <t>Document Link</t>
  </si>
  <si>
    <t>Doc ID</t>
  </si>
  <si>
    <t>Number of Stations</t>
  </si>
  <si>
    <t>Coverage</t>
  </si>
  <si>
    <t>NOx</t>
  </si>
  <si>
    <t>PAH4</t>
  </si>
  <si>
    <t>West Asia</t>
  </si>
  <si>
    <t>AFRICA</t>
  </si>
  <si>
    <t>Station per million People</t>
  </si>
  <si>
    <t>Oceania/Pacific</t>
  </si>
  <si>
    <t>Russia</t>
  </si>
  <si>
    <t>Dust deposition</t>
  </si>
  <si>
    <t>Late 1960s</t>
  </si>
  <si>
    <t>1969, 2002</t>
  </si>
  <si>
    <t>http://etc-cte.ec.gc.ca/NAPS/naps_data_e.html</t>
  </si>
  <si>
    <t>http://www.msc.ec.gc.ca/capmon/index_e.cfm</t>
  </si>
  <si>
    <t>Remote Sensing of Tropospheric Pollution from Space</t>
  </si>
  <si>
    <t>Impacts on roadway emissions</t>
  </si>
  <si>
    <t>PM2.5</t>
  </si>
  <si>
    <t>Outdoor Air Pollution</t>
  </si>
  <si>
    <t>PM10</t>
  </si>
  <si>
    <t>SO2</t>
  </si>
  <si>
    <t>NO2</t>
  </si>
  <si>
    <t>Demographic</t>
  </si>
  <si>
    <t>Number of Documents</t>
  </si>
  <si>
    <t>Aer. Carbon</t>
  </si>
  <si>
    <t>Non-N. America</t>
  </si>
  <si>
    <t>http://www.environment-canada.ca/indicateurs-indicators/default.asp?lang=En&amp;n=62FFB5B1-1&amp;offset=5&amp;toc=show</t>
  </si>
  <si>
    <t>Other</t>
  </si>
  <si>
    <t>HNO3</t>
  </si>
  <si>
    <t>NH3</t>
  </si>
  <si>
    <t>Asia, Southeast</t>
  </si>
  <si>
    <t>Asia, Non SE</t>
  </si>
  <si>
    <t>* Number of stations came from NO2  Sheet</t>
  </si>
  <si>
    <t>Global</t>
  </si>
  <si>
    <t>Stations per Person</t>
  </si>
  <si>
    <t>Metals-No PB</t>
  </si>
  <si>
    <t>Metals-NoPb</t>
  </si>
  <si>
    <t>Dust Dep.</t>
  </si>
  <si>
    <t>Models</t>
  </si>
  <si>
    <t>No Measurements - Just Needs</t>
  </si>
  <si>
    <t>Important</t>
  </si>
  <si>
    <t>IMPT for Europe</t>
  </si>
  <si>
    <t>Important - Consensus</t>
  </si>
  <si>
    <t>IMPT</t>
  </si>
  <si>
    <t>Asia Non SE</t>
  </si>
  <si>
    <t>Pollutant</t>
  </si>
  <si>
    <t>http://www.country-data.com/cgi-bin/query/r-11389.html</t>
  </si>
  <si>
    <t>TSP</t>
  </si>
  <si>
    <t>EMEP Monitoring Strategy Program 2004-2009 (5-6 Together)</t>
  </si>
  <si>
    <t>Needs</t>
  </si>
  <si>
    <t>Sri Lanka</t>
  </si>
  <si>
    <t>Kyrgyzstan</t>
  </si>
  <si>
    <t>Tajikistan</t>
  </si>
  <si>
    <t>Turkmenistan</t>
  </si>
  <si>
    <t>Uzbekistan</t>
  </si>
  <si>
    <t>Kazakhstan</t>
  </si>
  <si>
    <t>Armenia</t>
  </si>
  <si>
    <t>Afghanistan</t>
  </si>
  <si>
    <t>Nepal</t>
  </si>
  <si>
    <t>Pakistan</t>
  </si>
  <si>
    <t>Armeni</t>
  </si>
  <si>
    <t>Azerbaijan</t>
  </si>
  <si>
    <t>Bahrain</t>
  </si>
  <si>
    <t>Georgia</t>
  </si>
  <si>
    <t>Iraq</t>
  </si>
  <si>
    <t>Iran</t>
  </si>
  <si>
    <t>Israel</t>
  </si>
  <si>
    <t>Jordan</t>
  </si>
  <si>
    <t>Kuwait</t>
  </si>
  <si>
    <t>Lebanon</t>
  </si>
  <si>
    <t>Oman</t>
  </si>
  <si>
    <t>Palestine</t>
  </si>
  <si>
    <t>Qatar</t>
  </si>
  <si>
    <t>Saudi Arabia</t>
  </si>
  <si>
    <t>Syria</t>
  </si>
  <si>
    <t>Turkey</t>
  </si>
  <si>
    <t>United Arab Emirates</t>
  </si>
  <si>
    <t>Emission (bottom up)</t>
  </si>
  <si>
    <t>Emissions (satellite)</t>
  </si>
  <si>
    <t>???Emission</t>
  </si>
  <si>
    <t>Assessing Health Impacts of Major Air Pollutants*</t>
  </si>
  <si>
    <t>Emissions (need source-receptor link. Don't mention satellites for measure)</t>
  </si>
  <si>
    <t>Y - priority AQ mission</t>
  </si>
  <si>
    <t>Transport</t>
  </si>
  <si>
    <t>NO MEASUREMENTS -</t>
  </si>
  <si>
    <t>Mostly model description</t>
  </si>
  <si>
    <t>Status of Air Pollution in Zambia</t>
  </si>
  <si>
    <t>Emissions (Bottom-up)</t>
  </si>
  <si>
    <t>few measurements -</t>
  </si>
  <si>
    <t>Improving Emission Inventories for Effective AQ Mgmt Across N. America</t>
  </si>
  <si>
    <t>Emission?</t>
  </si>
  <si>
    <t>ambient ?</t>
  </si>
  <si>
    <t>no measurements, but does include major cities around the world comparions</t>
  </si>
  <si>
    <t>transport</t>
  </si>
  <si>
    <t>Notes</t>
  </si>
  <si>
    <t>70 *</t>
  </si>
  <si>
    <t>NO Measurements</t>
  </si>
  <si>
    <t>Percent</t>
  </si>
  <si>
    <t>12. Reclassify the document types - International report, Regional Report, National Report … (see wiki doc type)</t>
  </si>
  <si>
    <t>Status</t>
  </si>
  <si>
    <t>todo</t>
  </si>
  <si>
    <t># of Observation Category</t>
  </si>
  <si>
    <t># of Needs Category</t>
  </si>
  <si>
    <t>Carbonaceous</t>
  </si>
  <si>
    <t>NO3-</t>
  </si>
  <si>
    <t>Weather</t>
  </si>
  <si>
    <t>Priority needs</t>
  </si>
  <si>
    <t xml:space="preserve">Y </t>
  </si>
  <si>
    <t>Parameter</t>
  </si>
  <si>
    <t># of Docs</t>
  </si>
  <si>
    <t>delete</t>
  </si>
  <si>
    <t>* Check which of aerosols categories it will fit</t>
  </si>
  <si>
    <t>Pb</t>
  </si>
  <si>
    <t>PM2.5 Chemical Composition</t>
  </si>
  <si>
    <t>(don't show)</t>
  </si>
  <si>
    <t xml:space="preserve">move to VOC </t>
  </si>
  <si>
    <t>Lead</t>
  </si>
  <si>
    <t>Trimmed</t>
  </si>
  <si>
    <t>Burundi</t>
  </si>
  <si>
    <t>Benin</t>
  </si>
  <si>
    <t>Sierra Leone</t>
  </si>
  <si>
    <t>Libya</t>
  </si>
  <si>
    <t>Togo</t>
  </si>
  <si>
    <t>Eritrea</t>
  </si>
  <si>
    <t>Central African Republic</t>
  </si>
  <si>
    <t>Congo</t>
  </si>
  <si>
    <t xml:space="preserve">International </t>
  </si>
  <si>
    <t>References: ( FIX First column for emission when add new doc - then copy)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</si>
</sst>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"/>
    <numFmt numFmtId="169" formatCode="&quot;€&quot;\ #,##0_-;&quot;€&quot;\ #,##0\-"/>
    <numFmt numFmtId="170" formatCode="&quot;€&quot;\ #,##0_-;[Red]&quot;€&quot;\ #,##0\-"/>
    <numFmt numFmtId="171" formatCode="&quot;€&quot;\ #,##0.00_-;&quot;€&quot;\ #,##0.00\-"/>
    <numFmt numFmtId="172" formatCode="&quot;€&quot;\ #,##0.00_-;[Red]&quot;€&quot;\ #,##0.00\-"/>
    <numFmt numFmtId="173" formatCode="_-&quot;€&quot;\ * #,##0_-;_-&quot;€&quot;\ * #,##0\-;_-&quot;€&quot;\ * &quot;-&quot;_-;_-@_-"/>
    <numFmt numFmtId="174" formatCode="_-* #,##0_-;_-* #,##0\-;_-* &quot;-&quot;_-;_-@_-"/>
    <numFmt numFmtId="175" formatCode="_-&quot;€&quot;\ * #,##0.00_-;_-&quot;€&quot;\ * #,##0.00\-;_-&quot;€&quot;\ * &quot;-&quot;??_-;_-@_-"/>
    <numFmt numFmtId="176" formatCode="_-* #,##0.00_-;_-* #,##0.00\-;_-* &quot;-&quot;??_-;_-@_-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* #,##0_-;\-* #,##0_-;_-* &quot;-&quot;_-;_-@_-"/>
    <numFmt numFmtId="183" formatCode="_-&quot;£&quot;* #,##0.00_-;\-&quot;£&quot;* #,##0.00_-;_-&quot;£&quot;* &quot;-&quot;??_-;_-@_-"/>
    <numFmt numFmtId="184" formatCode="_-* #,##0.00_-;\-* #,##0.00_-;_-* &quot;-&quot;??_-;_-@_-"/>
    <numFmt numFmtId="185" formatCode="0.0"/>
  </numFmts>
  <fonts count="69">
    <font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4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sz val="11.5"/>
      <name val="Arial"/>
      <family val="0"/>
    </font>
    <font>
      <sz val="12"/>
      <color indexed="8"/>
      <name val="Times New Roman"/>
      <family val="1"/>
    </font>
    <font>
      <sz val="10"/>
      <color indexed="8"/>
      <name val="Arial"/>
      <family val="0"/>
    </font>
    <font>
      <sz val="10"/>
      <color indexed="8"/>
      <name val="Verdana"/>
      <family val="2"/>
    </font>
    <font>
      <u val="single"/>
      <sz val="15"/>
      <color indexed="61"/>
      <name val="Arial"/>
      <family val="0"/>
    </font>
    <font>
      <sz val="8.75"/>
      <name val="Verdana"/>
      <family val="0"/>
    </font>
    <font>
      <sz val="10.25"/>
      <name val="Verdana"/>
      <family val="0"/>
    </font>
    <font>
      <b/>
      <sz val="10.25"/>
      <name val="Verdana"/>
      <family val="0"/>
    </font>
    <font>
      <b/>
      <sz val="10.5"/>
      <name val="Verdana"/>
      <family val="0"/>
    </font>
    <font>
      <sz val="19.5"/>
      <name val="Arial"/>
      <family val="2"/>
    </font>
    <font>
      <b/>
      <sz val="10"/>
      <name val="Times New Roman"/>
      <family val="0"/>
    </font>
    <font>
      <sz val="11.25"/>
      <name val="Arial"/>
      <family val="0"/>
    </font>
    <font>
      <b/>
      <sz val="11.25"/>
      <name val="Arial"/>
      <family val="0"/>
    </font>
    <font>
      <sz val="10.75"/>
      <name val="Arial"/>
      <family val="0"/>
    </font>
    <font>
      <sz val="9.75"/>
      <name val="Arial"/>
      <family val="0"/>
    </font>
    <font>
      <b/>
      <sz val="11.75"/>
      <name val="Arial"/>
      <family val="0"/>
    </font>
    <font>
      <b/>
      <sz val="11.5"/>
      <name val="Arial"/>
      <family val="0"/>
    </font>
    <font>
      <b/>
      <sz val="23.5"/>
      <name val="Arial"/>
      <family val="0"/>
    </font>
    <font>
      <b/>
      <sz val="19.5"/>
      <name val="Arial"/>
      <family val="0"/>
    </font>
    <font>
      <sz val="9.25"/>
      <name val="Arial"/>
      <family val="0"/>
    </font>
    <font>
      <sz val="9"/>
      <name val="Arial"/>
      <family val="0"/>
    </font>
    <font>
      <sz val="12"/>
      <name val="Verdana"/>
      <family val="0"/>
    </font>
    <font>
      <sz val="18.75"/>
      <name val="Verdana"/>
      <family val="0"/>
    </font>
    <font>
      <b/>
      <sz val="22.5"/>
      <name val="Verdana"/>
      <family val="0"/>
    </font>
    <font>
      <b/>
      <sz val="18.75"/>
      <name val="Verdana"/>
      <family val="0"/>
    </font>
    <font>
      <sz val="11.25"/>
      <name val="Verdana"/>
      <family val="0"/>
    </font>
    <font>
      <b/>
      <sz val="12"/>
      <name val="Verdana"/>
      <family val="0"/>
    </font>
    <font>
      <b/>
      <sz val="11.25"/>
      <name val="Verdana"/>
      <family val="0"/>
    </font>
    <font>
      <sz val="8.5"/>
      <name val="Verdana"/>
      <family val="0"/>
    </font>
    <font>
      <sz val="10.75"/>
      <name val="Verdana"/>
      <family val="0"/>
    </font>
    <font>
      <b/>
      <sz val="10.75"/>
      <name val="Verdana"/>
      <family val="0"/>
    </font>
    <font>
      <sz val="11.75"/>
      <name val="Verdana"/>
      <family val="0"/>
    </font>
    <font>
      <sz val="15"/>
      <name val="Verdana"/>
      <family val="0"/>
    </font>
    <font>
      <b/>
      <sz val="16.75"/>
      <name val="Verdana"/>
      <family val="0"/>
    </font>
    <font>
      <sz val="5.25"/>
      <name val="Verdana"/>
      <family val="0"/>
    </font>
    <font>
      <b/>
      <sz val="18"/>
      <name val="Verdana"/>
      <family val="0"/>
    </font>
    <font>
      <sz val="16"/>
      <name val="Verdana"/>
      <family val="0"/>
    </font>
    <font>
      <b/>
      <sz val="17.75"/>
      <name val="Verdana"/>
      <family val="0"/>
    </font>
    <font>
      <sz val="15.75"/>
      <name val="Verdana"/>
      <family val="0"/>
    </font>
    <font>
      <b/>
      <sz val="15"/>
      <name val="Verdana"/>
      <family val="0"/>
    </font>
    <font>
      <sz val="4.75"/>
      <name val="Verdana"/>
      <family val="0"/>
    </font>
    <font>
      <sz val="13.25"/>
      <name val="Verdana"/>
      <family val="0"/>
    </font>
    <font>
      <b/>
      <sz val="17.5"/>
      <name val="Verdana"/>
      <family val="0"/>
    </font>
    <font>
      <sz val="15.5"/>
      <name val="Verdana"/>
      <family val="0"/>
    </font>
    <font>
      <sz val="10.5"/>
      <name val="Verdana"/>
      <family val="0"/>
    </font>
    <font>
      <sz val="10"/>
      <name val="Verdana"/>
      <family val="0"/>
    </font>
    <font>
      <sz val="9.25"/>
      <name val="Verdana"/>
      <family val="0"/>
    </font>
    <font>
      <sz val="5.75"/>
      <name val="Verdana"/>
      <family val="0"/>
    </font>
    <font>
      <sz val="8"/>
      <name val="Verdana"/>
      <family val="0"/>
    </font>
    <font>
      <b/>
      <sz val="14"/>
      <name val="Verdana"/>
      <family val="0"/>
    </font>
    <font>
      <sz val="14"/>
      <name val="Verdana"/>
      <family val="0"/>
    </font>
    <font>
      <b/>
      <sz val="15.5"/>
      <name val="Verdana"/>
      <family val="0"/>
    </font>
    <font>
      <b/>
      <sz val="16.25"/>
      <name val="Verdana"/>
      <family val="0"/>
    </font>
    <font>
      <sz val="11.5"/>
      <name val="Verdana"/>
      <family val="0"/>
    </font>
    <font>
      <b/>
      <sz val="23.25"/>
      <name val="Verdana"/>
      <family val="0"/>
    </font>
    <font>
      <sz val="19.5"/>
      <name val="Verdana"/>
      <family val="0"/>
    </font>
    <font>
      <b/>
      <sz val="19.5"/>
      <name val="Verdana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20" applyAlignment="1">
      <alignment/>
    </xf>
    <xf numFmtId="0" fontId="12" fillId="0" borderId="0" xfId="0" applyFont="1" applyAlignment="1">
      <alignment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  <xf numFmtId="1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2" fontId="9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3" fontId="13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10" fillId="0" borderId="0" xfId="20" applyFont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2" fillId="0" borderId="0" xfId="21" applyBorder="1">
      <alignment/>
      <protection/>
    </xf>
    <xf numFmtId="0" fontId="2" fillId="0" borderId="0" xfId="21" applyFont="1" applyBorder="1">
      <alignment/>
      <protection/>
    </xf>
    <xf numFmtId="0" fontId="21" fillId="0" borderId="0" xfId="21" applyFont="1" applyBorder="1">
      <alignment/>
      <protection/>
    </xf>
    <xf numFmtId="0" fontId="9" fillId="0" borderId="0" xfId="0" applyFont="1" applyBorder="1" applyAlignment="1">
      <alignment/>
    </xf>
    <xf numFmtId="0" fontId="0" fillId="0" borderId="0" xfId="21" applyFont="1" applyBorder="1" applyAlignment="1">
      <alignment horizontal="left"/>
      <protection/>
    </xf>
    <xf numFmtId="3" fontId="13" fillId="0" borderId="0" xfId="21" applyNumberFormat="1" applyFont="1" applyBorder="1" applyAlignment="1">
      <alignment horizontal="right"/>
      <protection/>
    </xf>
    <xf numFmtId="3" fontId="14" fillId="0" borderId="0" xfId="21" applyNumberFormat="1" applyFont="1" applyBorder="1" applyAlignment="1">
      <alignment horizontal="right"/>
      <protection/>
    </xf>
    <xf numFmtId="3" fontId="14" fillId="0" borderId="0" xfId="0" applyNumberFormat="1" applyFont="1" applyBorder="1" applyAlignment="1">
      <alignment horizontal="right"/>
    </xf>
    <xf numFmtId="3" fontId="0" fillId="0" borderId="0" xfId="21" applyNumberFormat="1" applyFont="1" applyBorder="1" applyAlignment="1">
      <alignment horizontal="right"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0" fontId="56" fillId="0" borderId="0" xfId="21" applyFont="1" applyBorder="1">
      <alignment/>
      <protection/>
    </xf>
    <xf numFmtId="3" fontId="56" fillId="0" borderId="0" xfId="21" applyNumberFormat="1" applyFont="1" applyBorder="1">
      <alignment/>
      <protection/>
    </xf>
    <xf numFmtId="0" fontId="56" fillId="0" borderId="0" xfId="21" applyFont="1" applyBorder="1" applyAlignment="1">
      <alignment horizontal="left"/>
      <protection/>
    </xf>
    <xf numFmtId="0" fontId="56" fillId="0" borderId="0" xfId="0" applyFont="1" applyBorder="1" applyAlignment="1">
      <alignment/>
    </xf>
    <xf numFmtId="3" fontId="56" fillId="0" borderId="0" xfId="0" applyNumberFormat="1" applyFont="1" applyBorder="1" applyAlignment="1">
      <alignment/>
    </xf>
    <xf numFmtId="3" fontId="2" fillId="0" borderId="0" xfId="21" applyNumberFormat="1" applyBorder="1">
      <alignment/>
      <protection/>
    </xf>
    <xf numFmtId="185" fontId="21" fillId="0" borderId="0" xfId="21" applyNumberFormat="1" applyFont="1" applyBorder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1" xfId="0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 horizontal="left"/>
    </xf>
    <xf numFmtId="3" fontId="13" fillId="0" borderId="1" xfId="0" applyNumberFormat="1" applyFont="1" applyBorder="1" applyAlignment="1">
      <alignment/>
    </xf>
    <xf numFmtId="3" fontId="13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_a_nmbr_stations_2007_pollutant_stat-type_country (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0" i="0" u="none" baseline="0">
                <a:latin typeface="Arial"/>
                <a:ea typeface="Arial"/>
                <a:cs typeface="Arial"/>
              </a:rPr>
              <a:t>Station Coverage by Region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865"/>
          <c:w val="0.937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'Monitoring Sites by Country'!$E$1</c:f>
              <c:strCache>
                <c:ptCount val="1"/>
                <c:pt idx="0">
                  <c:v>Station per million People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'Monitoring Sites by Country'!$B$2:$B$8</c:f>
              <c:strCache>
                <c:ptCount val="7"/>
                <c:pt idx="0">
                  <c:v>West Asia</c:v>
                </c:pt>
                <c:pt idx="1">
                  <c:v>Africa</c:v>
                </c:pt>
                <c:pt idx="2">
                  <c:v>East Asia</c:v>
                </c:pt>
                <c:pt idx="3">
                  <c:v>Europe</c:v>
                </c:pt>
                <c:pt idx="4">
                  <c:v>N. America</c:v>
                </c:pt>
                <c:pt idx="5">
                  <c:v>S. America</c:v>
                </c:pt>
                <c:pt idx="6">
                  <c:v>Oceania/Pacific</c:v>
                </c:pt>
              </c:strCache>
            </c:strRef>
          </c:cat>
          <c:val>
            <c:numRef>
              <c:f>'Monitoring Sites by Country'!$E$2:$E$8</c:f>
              <c:numCache>
                <c:ptCount val="7"/>
                <c:pt idx="0">
                  <c:v>0.16092243134838216</c:v>
                </c:pt>
                <c:pt idx="1">
                  <c:v>0.4244782677293377</c:v>
                </c:pt>
                <c:pt idx="2">
                  <c:v>0.9863408121157002</c:v>
                </c:pt>
                <c:pt idx="3">
                  <c:v>4.610368813225982</c:v>
                </c:pt>
                <c:pt idx="4">
                  <c:v>8.729331730749667</c:v>
                </c:pt>
              </c:numCache>
            </c:numRef>
          </c:val>
        </c:ser>
        <c:axId val="58769190"/>
        <c:axId val="59160663"/>
      </c:barChart>
      <c:catAx>
        <c:axId val="58769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160663"/>
        <c:crosses val="autoZero"/>
        <c:auto val="1"/>
        <c:lblOffset val="100"/>
        <c:noMultiLvlLbl val="0"/>
      </c:catAx>
      <c:valAx>
        <c:axId val="59160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Stations per million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769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'[1]Country Staton Params'!#REF!</c:f>
              <c:strCache>
                <c:ptCount val="1"/>
                <c:pt idx="0">
                  <c:v>#REF!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'[1]Country Staton Params'!#REF!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'[1]Country Staton Params'!#REF!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'[1]Country Staton Params'!#REF!</c:f>
              <c:strCache>
                <c:ptCount val="1"/>
                <c:pt idx="0">
                  <c:v>#REF!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'[1]Country Staton Params'!#REF!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'[1]Country Staton Params'!#REF!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/>
              <a:t>Frequency of EO Measurement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015"/>
          <c:w val="0.94525"/>
          <c:h val="0.8532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usage'!$V$1:$BF$1</c:f>
              <c:strCache>
                <c:ptCount val="36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  <c:pt idx="9">
                  <c:v>Aer. Carbon</c:v>
                </c:pt>
                <c:pt idx="10">
                  <c:v>TSP</c:v>
                </c:pt>
                <c:pt idx="11">
                  <c:v>AOD</c:v>
                </c:pt>
                <c:pt idx="12">
                  <c:v>HNO3</c:v>
                </c:pt>
                <c:pt idx="13">
                  <c:v>POPs</c:v>
                </c:pt>
                <c:pt idx="14">
                  <c:v>HCHO</c:v>
                </c:pt>
                <c:pt idx="15">
                  <c:v>AQI</c:v>
                </c:pt>
                <c:pt idx="16">
                  <c:v>Weather</c:v>
                </c:pt>
                <c:pt idx="17">
                  <c:v>RH</c:v>
                </c:pt>
                <c:pt idx="18">
                  <c:v>T </c:v>
                </c:pt>
                <c:pt idx="19">
                  <c:v>Precipitation</c:v>
                </c:pt>
                <c:pt idx="20">
                  <c:v>Wind Speed</c:v>
                </c:pt>
                <c:pt idx="21">
                  <c:v>Clouds</c:v>
                </c:pt>
                <c:pt idx="22">
                  <c:v>Demographic</c:v>
                </c:pt>
                <c:pt idx="23">
                  <c:v>Topography</c:v>
                </c:pt>
                <c:pt idx="24">
                  <c:v>PBL</c:v>
                </c:pt>
                <c:pt idx="25">
                  <c:v>Pressure</c:v>
                </c:pt>
                <c:pt idx="26">
                  <c:v>Surface rough</c:v>
                </c:pt>
                <c:pt idx="27">
                  <c:v>Albedo</c:v>
                </c:pt>
                <c:pt idx="28">
                  <c:v>Economics</c:v>
                </c:pt>
                <c:pt idx="29">
                  <c:v>Photosynthetic activity</c:v>
                </c:pt>
                <c:pt idx="30">
                  <c:v>Leaf Area Index</c:v>
                </c:pt>
                <c:pt idx="31">
                  <c:v>Solar Radiation</c:v>
                </c:pt>
                <c:pt idx="32">
                  <c:v>Land use(rural)</c:v>
                </c:pt>
                <c:pt idx="33">
                  <c:v>Soil moisture</c:v>
                </c:pt>
                <c:pt idx="34">
                  <c:v>Land Cover</c:v>
                </c:pt>
                <c:pt idx="35">
                  <c:v>Turbulence Params</c:v>
                </c:pt>
              </c:strCache>
            </c:strRef>
          </c:cat>
          <c:val>
            <c:numRef>
              <c:f>'Overall Param usage'!$V$62:$BE$62</c:f>
              <c:numCache>
                <c:ptCount val="36"/>
                <c:pt idx="0">
                  <c:v>23</c:v>
                </c:pt>
                <c:pt idx="1">
                  <c:v>21</c:v>
                </c:pt>
                <c:pt idx="2">
                  <c:v>9</c:v>
                </c:pt>
                <c:pt idx="3">
                  <c:v>17</c:v>
                </c:pt>
                <c:pt idx="4">
                  <c:v>21</c:v>
                </c:pt>
                <c:pt idx="5">
                  <c:v>7</c:v>
                </c:pt>
                <c:pt idx="6">
                  <c:v>20</c:v>
                </c:pt>
                <c:pt idx="7">
                  <c:v>14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6</c:v>
                </c:pt>
                <c:pt idx="18">
                  <c:v>6</c:v>
                </c:pt>
                <c:pt idx="19">
                  <c:v>1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32214414"/>
        <c:axId val="21494271"/>
      </c:barChart>
      <c:catAx>
        <c:axId val="32214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1494271"/>
        <c:crosses val="autoZero"/>
        <c:auto val="1"/>
        <c:lblOffset val="100"/>
        <c:tickLblSkip val="1"/>
        <c:noMultiLvlLbl val="0"/>
      </c:catAx>
      <c:valAx>
        <c:axId val="21494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75" b="1" i="0" u="none" baseline="0"/>
                  <a:t># of Docs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14414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3"/>
          <c:y val="0.92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Document Source Region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Param usage'!$C$77:$C$83</c:f>
              <c:strCache>
                <c:ptCount val="7"/>
                <c:pt idx="0">
                  <c:v>Africa</c:v>
                </c:pt>
                <c:pt idx="1">
                  <c:v>Asia Southeast</c:v>
                </c:pt>
                <c:pt idx="2">
                  <c:v>Asia Non SE</c:v>
                </c:pt>
                <c:pt idx="3">
                  <c:v>Europe</c:v>
                </c:pt>
                <c:pt idx="4">
                  <c:v>Interntional</c:v>
                </c:pt>
                <c:pt idx="5">
                  <c:v>N. America</c:v>
                </c:pt>
                <c:pt idx="6">
                  <c:v>S. America</c:v>
                </c:pt>
              </c:strCache>
            </c:strRef>
          </c:cat>
          <c:val>
            <c:numRef>
              <c:f>'Overall Param usage'!$E$77:$E$83</c:f>
              <c:numCache>
                <c:ptCount val="7"/>
                <c:pt idx="0">
                  <c:v>15</c:v>
                </c:pt>
                <c:pt idx="1">
                  <c:v>7</c:v>
                </c:pt>
                <c:pt idx="3">
                  <c:v>8</c:v>
                </c:pt>
                <c:pt idx="4">
                  <c:v>15</c:v>
                </c:pt>
                <c:pt idx="5">
                  <c:v>13</c:v>
                </c:pt>
                <c:pt idx="6">
                  <c:v>2</c:v>
                </c:pt>
              </c:numCache>
            </c:numRef>
          </c:val>
        </c:ser>
        <c:axId val="59230712"/>
        <c:axId val="63314361"/>
      </c:barChart>
      <c:catAx>
        <c:axId val="59230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/>
            </a:pPr>
          </a:p>
        </c:txPr>
        <c:crossAx val="63314361"/>
        <c:crosses val="autoZero"/>
        <c:auto val="1"/>
        <c:lblOffset val="100"/>
        <c:noMultiLvlLbl val="0"/>
      </c:catAx>
      <c:valAx>
        <c:axId val="63314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Number of Documents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307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/>
              <a:t>AQ Observation Category</a:t>
            </a:r>
          </a:p>
        </c:rich>
      </c:tx>
      <c:layout>
        <c:manualLayout>
          <c:xMode val="factor"/>
          <c:yMode val="factor"/>
          <c:x val="0.04025"/>
          <c:y val="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6425"/>
          <c:w val="0.9307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Param usage'!$F$1:$I$1</c:f>
              <c:strCache>
                <c:ptCount val="4"/>
                <c:pt idx="0">
                  <c:v>Emission</c:v>
                </c:pt>
                <c:pt idx="1">
                  <c:v>Transport</c:v>
                </c:pt>
                <c:pt idx="2">
                  <c:v>Ambient</c:v>
                </c:pt>
                <c:pt idx="3">
                  <c:v>Health</c:v>
                </c:pt>
              </c:strCache>
            </c:strRef>
          </c:cat>
          <c:val>
            <c:numRef>
              <c:f>'Overall Param usage'!$F$84:$I$84</c:f>
              <c:numCache>
                <c:ptCount val="4"/>
                <c:pt idx="0">
                  <c:v>6</c:v>
                </c:pt>
                <c:pt idx="1">
                  <c:v>4</c:v>
                </c:pt>
                <c:pt idx="2">
                  <c:v>22</c:v>
                </c:pt>
                <c:pt idx="3">
                  <c:v>9</c:v>
                </c:pt>
              </c:numCache>
            </c:numRef>
          </c:val>
        </c:ser>
        <c:axId val="32958338"/>
        <c:axId val="28189587"/>
      </c:barChart>
      <c:catAx>
        <c:axId val="32958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/>
            </a:pPr>
          </a:p>
        </c:txPr>
        <c:crossAx val="28189587"/>
        <c:crosses val="autoZero"/>
        <c:auto val="1"/>
        <c:lblOffset val="100"/>
        <c:noMultiLvlLbl val="0"/>
      </c:catAx>
      <c:valAx>
        <c:axId val="28189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Number of Documents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9583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Observation Parameters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3575"/>
          <c:w val="0.93225"/>
          <c:h val="0.8642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FF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FF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3399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3399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3399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Param usage'!$V$1:$AL$1</c:f>
              <c:strCache>
                <c:ptCount val="17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  <c:pt idx="9">
                  <c:v>Aer. Carbon</c:v>
                </c:pt>
                <c:pt idx="10">
                  <c:v>TSP</c:v>
                </c:pt>
                <c:pt idx="11">
                  <c:v>AOD</c:v>
                </c:pt>
                <c:pt idx="12">
                  <c:v>HNO3</c:v>
                </c:pt>
                <c:pt idx="13">
                  <c:v>POPs</c:v>
                </c:pt>
                <c:pt idx="14">
                  <c:v>HCHO</c:v>
                </c:pt>
                <c:pt idx="15">
                  <c:v>AQI</c:v>
                </c:pt>
                <c:pt idx="16">
                  <c:v>Weather</c:v>
                </c:pt>
              </c:strCache>
            </c:strRef>
          </c:cat>
          <c:val>
            <c:numRef>
              <c:f>'Overall Param usage'!$V$62:$AL$62</c:f>
              <c:numCache>
                <c:ptCount val="17"/>
                <c:pt idx="0">
                  <c:v>23</c:v>
                </c:pt>
                <c:pt idx="1">
                  <c:v>21</c:v>
                </c:pt>
                <c:pt idx="2">
                  <c:v>9</c:v>
                </c:pt>
                <c:pt idx="3">
                  <c:v>17</c:v>
                </c:pt>
                <c:pt idx="4">
                  <c:v>21</c:v>
                </c:pt>
                <c:pt idx="5">
                  <c:v>7</c:v>
                </c:pt>
                <c:pt idx="6">
                  <c:v>20</c:v>
                </c:pt>
                <c:pt idx="7">
                  <c:v>14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</c:numCache>
            </c:numRef>
          </c:val>
        </c:ser>
        <c:axId val="52379692"/>
        <c:axId val="1655181"/>
      </c:barChart>
      <c:catAx>
        <c:axId val="52379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/>
            </a:pPr>
          </a:p>
        </c:txPr>
        <c:crossAx val="1655181"/>
        <c:crosses val="autoZero"/>
        <c:auto val="1"/>
        <c:lblOffset val="100"/>
        <c:noMultiLvlLbl val="0"/>
      </c:catAx>
      <c:valAx>
        <c:axId val="1655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Number of Documents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796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/>
              <a:t>Pollutant Mix: Africa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'Overall Param usage'!$V$1:$AD$1</c:f>
              <c:strCache>
                <c:ptCount val="9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</c:strCache>
            </c:strRef>
          </c:cat>
          <c:val>
            <c:numRef>
              <c:f>'Overall Param usage'!$V$77:$AD$77</c:f>
              <c:numCache>
                <c:ptCount val="9"/>
                <c:pt idx="0">
                  <c:v>6</c:v>
                </c:pt>
                <c:pt idx="1">
                  <c:v>5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Pollutant Mix: Asia
6 Documents</a:t>
            </a:r>
          </a:p>
        </c:rich>
      </c:tx>
      <c:layout>
        <c:manualLayout>
          <c:xMode val="factor"/>
          <c:yMode val="factor"/>
          <c:x val="0.30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"/>
          <c:y val="0.46525"/>
          <c:w val="0.47925"/>
          <c:h val="0.335"/>
        </c:manualLayout>
      </c:layout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'Overall Param usage'!$V$1:$AD$1</c:f>
              <c:strCache>
                <c:ptCount val="9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</c:strCache>
            </c:strRef>
          </c:cat>
          <c:val>
            <c:numRef>
              <c:f>'Overall Param usage'!$V$78:$AD$78</c:f>
              <c:numCache>
                <c:ptCount val="9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Pollutant Mix: Europe
7 Documents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usage'!$V$1:$AD$1</c:f>
              <c:strCache>
                <c:ptCount val="9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</c:strCache>
            </c:strRef>
          </c:cat>
          <c:val>
            <c:numRef>
              <c:f>'Overall Param usage'!$V$80:$AD$80</c:f>
              <c:numCache>
                <c:ptCount val="9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Pollutant Mix: International
7 Documents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usage'!$V$1:$AD$1</c:f>
              <c:strCache>
                <c:ptCount val="9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</c:strCache>
            </c:strRef>
          </c:cat>
          <c:val>
            <c:numRef>
              <c:f>'Overall Param usage'!$V$81:$AD$81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Params'!#REF!</c:f>
              <c:strCache>
                <c:ptCount val="1"/>
                <c:pt idx="0">
                  <c:v>#REF!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Staton Params'!#REF!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'Country Staton Params'!#REF!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/>
              <a:t>Pollutant Mix: Europe
7 Documents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usage'!$V$1:$AD$1</c:f>
              <c:strCache>
                <c:ptCount val="9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</c:strCache>
            </c:strRef>
          </c:cat>
          <c:val>
            <c:numRef>
              <c:f>'Overall Param usage'!$V$80:$AD$80</c:f>
              <c:numCache>
                <c:ptCount val="9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Pollutant Mix: Non-N. America
45 Documents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3"/>
          <c:y val="0.31925"/>
          <c:w val="0.5725"/>
          <c:h val="0.59925"/>
        </c:manualLayout>
      </c:layout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'Overall Param usage'!$V$1:$AD$1</c:f>
              <c:strCache>
                <c:ptCount val="9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</c:strCache>
            </c:strRef>
          </c:cat>
          <c:val>
            <c:numRef>
              <c:f>'Overall Param usage'!$V$85:$AD$85</c:f>
              <c:numCache>
                <c:ptCount val="9"/>
                <c:pt idx="0">
                  <c:v>17</c:v>
                </c:pt>
                <c:pt idx="1">
                  <c:v>15</c:v>
                </c:pt>
                <c:pt idx="2">
                  <c:v>8</c:v>
                </c:pt>
                <c:pt idx="3">
                  <c:v>13</c:v>
                </c:pt>
                <c:pt idx="4">
                  <c:v>14</c:v>
                </c:pt>
                <c:pt idx="5">
                  <c:v>7</c:v>
                </c:pt>
                <c:pt idx="6">
                  <c:v>15</c:v>
                </c:pt>
                <c:pt idx="7">
                  <c:v>8</c:v>
                </c:pt>
                <c:pt idx="8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475"/>
          <c:y val="0.29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/>
              <a:t>Pollutant Mix: N. America
7 Documents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usage'!$V$1:$AD$1</c:f>
              <c:strCache>
                <c:ptCount val="9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</c:strCache>
            </c:strRef>
          </c:cat>
          <c:val>
            <c:numRef>
              <c:f>'Overall Param usage'!$V$82:$AD$82</c:f>
              <c:numCache>
                <c:ptCount val="9"/>
                <c:pt idx="0">
                  <c:v>6</c:v>
                </c:pt>
                <c:pt idx="1">
                  <c:v>6</c:v>
                </c:pt>
                <c:pt idx="2">
                  <c:v>1</c:v>
                </c:pt>
                <c:pt idx="3">
                  <c:v>4</c:v>
                </c:pt>
                <c:pt idx="4">
                  <c:v>7</c:v>
                </c:pt>
                <c:pt idx="5">
                  <c:v>0</c:v>
                </c:pt>
                <c:pt idx="6">
                  <c:v>5</c:v>
                </c:pt>
                <c:pt idx="7">
                  <c:v>6</c:v>
                </c:pt>
                <c:pt idx="8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/>
              <a:t>AQ Observations Needs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Param usage'!$K$1:$Q$1</c:f>
              <c:strCache>
                <c:ptCount val="7"/>
                <c:pt idx="0">
                  <c:v>Emission</c:v>
                </c:pt>
                <c:pt idx="1">
                  <c:v>Transport</c:v>
                </c:pt>
                <c:pt idx="2">
                  <c:v>Ambient</c:v>
                </c:pt>
                <c:pt idx="3">
                  <c:v>Health</c:v>
                </c:pt>
                <c:pt idx="4">
                  <c:v>Weather</c:v>
                </c:pt>
                <c:pt idx="5">
                  <c:v>Satellites</c:v>
                </c:pt>
                <c:pt idx="6">
                  <c:v>Models</c:v>
                </c:pt>
              </c:strCache>
            </c:strRef>
          </c:cat>
          <c:val>
            <c:numRef>
              <c:f>'Overall Param usage'!$K$84:$Q$84</c:f>
              <c:numCache>
                <c:ptCount val="7"/>
                <c:pt idx="0">
                  <c:v>15</c:v>
                </c:pt>
                <c:pt idx="1">
                  <c:v>14</c:v>
                </c:pt>
                <c:pt idx="2">
                  <c:v>39</c:v>
                </c:pt>
                <c:pt idx="3">
                  <c:v>20</c:v>
                </c:pt>
                <c:pt idx="4">
                  <c:v>8</c:v>
                </c:pt>
                <c:pt idx="5">
                  <c:v>16</c:v>
                </c:pt>
                <c:pt idx="6">
                  <c:v>20</c:v>
                </c:pt>
              </c:numCache>
            </c:numRef>
          </c:val>
        </c:ser>
        <c:axId val="14896630"/>
        <c:axId val="66960807"/>
      </c:barChart>
      <c:catAx>
        <c:axId val="14896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6960807"/>
        <c:crosses val="autoZero"/>
        <c:auto val="1"/>
        <c:lblOffset val="100"/>
        <c:noMultiLvlLbl val="0"/>
      </c:catAx>
      <c:valAx>
        <c:axId val="66960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Number of Documents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48966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Pollutant Mix: N. America
15 Documents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775"/>
          <c:y val="0.32725"/>
          <c:w val="0.5435"/>
          <c:h val="0.58825"/>
        </c:manualLayout>
      </c:layout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'Overall Param usage'!$V$1:$AD$1</c:f>
              <c:strCache>
                <c:ptCount val="9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</c:strCache>
            </c:strRef>
          </c:cat>
          <c:val>
            <c:numRef>
              <c:f>'Overall Param usage'!$V$82:$AD$82</c:f>
              <c:numCache>
                <c:ptCount val="9"/>
                <c:pt idx="0">
                  <c:v>6</c:v>
                </c:pt>
                <c:pt idx="1">
                  <c:v>6</c:v>
                </c:pt>
                <c:pt idx="2">
                  <c:v>1</c:v>
                </c:pt>
                <c:pt idx="3">
                  <c:v>4</c:v>
                </c:pt>
                <c:pt idx="4">
                  <c:v>7</c:v>
                </c:pt>
                <c:pt idx="5">
                  <c:v>0</c:v>
                </c:pt>
                <c:pt idx="6">
                  <c:v>5</c:v>
                </c:pt>
                <c:pt idx="7">
                  <c:v>6</c:v>
                </c:pt>
                <c:pt idx="8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525"/>
          <c:y val="0.29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/>
              <a:t>Frequency of EO Measurement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0175"/>
          <c:w val="0.9435"/>
          <c:h val="0.853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'[1]Overall Param usage'!$V$1:$BF$1</c:f>
              <c:strCache>
                <c:ptCount val="36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  <c:pt idx="9">
                  <c:v>Aer. Carbon</c:v>
                </c:pt>
                <c:pt idx="10">
                  <c:v>TSP</c:v>
                </c:pt>
                <c:pt idx="11">
                  <c:v>AOD</c:v>
                </c:pt>
                <c:pt idx="12">
                  <c:v>HNO3</c:v>
                </c:pt>
                <c:pt idx="13">
                  <c:v>POPs</c:v>
                </c:pt>
                <c:pt idx="14">
                  <c:v>HCHO</c:v>
                </c:pt>
                <c:pt idx="15">
                  <c:v>AQI</c:v>
                </c:pt>
                <c:pt idx="16">
                  <c:v>Weather</c:v>
                </c:pt>
                <c:pt idx="17">
                  <c:v>RH</c:v>
                </c:pt>
                <c:pt idx="18">
                  <c:v>T </c:v>
                </c:pt>
                <c:pt idx="19">
                  <c:v>Precipitation</c:v>
                </c:pt>
                <c:pt idx="20">
                  <c:v>Wind Speed</c:v>
                </c:pt>
                <c:pt idx="21">
                  <c:v>Clouds</c:v>
                </c:pt>
                <c:pt idx="22">
                  <c:v>Demographic</c:v>
                </c:pt>
                <c:pt idx="23">
                  <c:v>Topography</c:v>
                </c:pt>
                <c:pt idx="24">
                  <c:v>PBL</c:v>
                </c:pt>
                <c:pt idx="25">
                  <c:v>Pressure</c:v>
                </c:pt>
                <c:pt idx="26">
                  <c:v>Surface rough</c:v>
                </c:pt>
                <c:pt idx="27">
                  <c:v>Albedo</c:v>
                </c:pt>
                <c:pt idx="28">
                  <c:v>Economics</c:v>
                </c:pt>
                <c:pt idx="29">
                  <c:v>Photosynthetic activity</c:v>
                </c:pt>
                <c:pt idx="30">
                  <c:v>Leaf Area Index</c:v>
                </c:pt>
                <c:pt idx="31">
                  <c:v>Solar Radiation</c:v>
                </c:pt>
                <c:pt idx="32">
                  <c:v>Land use(rural)</c:v>
                </c:pt>
                <c:pt idx="33">
                  <c:v>Soil moisture</c:v>
                </c:pt>
                <c:pt idx="34">
                  <c:v>Land Cover</c:v>
                </c:pt>
                <c:pt idx="35">
                  <c:v>Turbulence Params</c:v>
                </c:pt>
              </c:strCache>
            </c:strRef>
          </c:cat>
          <c:val>
            <c:numRef>
              <c:f>'[1]Overall Param usage'!$V$62:$BE$62</c:f>
              <c:numCache>
                <c:ptCount val="36"/>
                <c:pt idx="0">
                  <c:v>23</c:v>
                </c:pt>
                <c:pt idx="1">
                  <c:v>21</c:v>
                </c:pt>
                <c:pt idx="2">
                  <c:v>9</c:v>
                </c:pt>
                <c:pt idx="3">
                  <c:v>17</c:v>
                </c:pt>
                <c:pt idx="4">
                  <c:v>21</c:v>
                </c:pt>
                <c:pt idx="5">
                  <c:v>7</c:v>
                </c:pt>
                <c:pt idx="6">
                  <c:v>20</c:v>
                </c:pt>
                <c:pt idx="7">
                  <c:v>14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6</c:v>
                </c:pt>
                <c:pt idx="18">
                  <c:v>6</c:v>
                </c:pt>
                <c:pt idx="19">
                  <c:v>1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65776352"/>
        <c:axId val="55116257"/>
      </c:barChart>
      <c:catAx>
        <c:axId val="65776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5116257"/>
        <c:crosses val="autoZero"/>
        <c:auto val="1"/>
        <c:lblOffset val="100"/>
        <c:tickLblSkip val="1"/>
        <c:noMultiLvlLbl val="0"/>
      </c:catAx>
      <c:valAx>
        <c:axId val="55116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50" b="1" i="0" u="none" baseline="0"/>
                  <a:t># of Docs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776352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475"/>
          <c:y val="0.95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Frequency of Air Pollutant Measure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'Parameter list'!$B$1</c:f>
              <c:strCache>
                <c:ptCount val="1"/>
                <c:pt idx="0">
                  <c:v># of Docs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'Parameter list'!$A$2:$A$51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CO</c:v>
                </c:pt>
                <c:pt idx="4">
                  <c:v>PM2.5</c:v>
                </c:pt>
                <c:pt idx="5">
                  <c:v>Dust</c:v>
                </c:pt>
                <c:pt idx="6">
                  <c:v>PM2.5 Chemical Composition</c:v>
                </c:pt>
                <c:pt idx="7">
                  <c:v>Ultra fine</c:v>
                </c:pt>
                <c:pt idx="8">
                  <c:v>AOD</c:v>
                </c:pt>
                <c:pt idx="9">
                  <c:v>Carbonaceous</c:v>
                </c:pt>
                <c:pt idx="10">
                  <c:v>O3</c:v>
                </c:pt>
                <c:pt idx="11">
                  <c:v>NOx</c:v>
                </c:pt>
                <c:pt idx="12">
                  <c:v>Pb</c:v>
                </c:pt>
                <c:pt idx="13">
                  <c:v>VOC</c:v>
                </c:pt>
                <c:pt idx="14">
                  <c:v>Benzene</c:v>
                </c:pt>
                <c:pt idx="15">
                  <c:v>NH3</c:v>
                </c:pt>
                <c:pt idx="16">
                  <c:v>TSP</c:v>
                </c:pt>
                <c:pt idx="17">
                  <c:v>CH4</c:v>
                </c:pt>
                <c:pt idx="18">
                  <c:v>Aerosols</c:v>
                </c:pt>
                <c:pt idx="19">
                  <c:v>HNO3</c:v>
                </c:pt>
                <c:pt idx="20">
                  <c:v>POPs</c:v>
                </c:pt>
                <c:pt idx="21">
                  <c:v>CO2</c:v>
                </c:pt>
                <c:pt idx="22">
                  <c:v>HCHO</c:v>
                </c:pt>
                <c:pt idx="23">
                  <c:v>AQI</c:v>
                </c:pt>
                <c:pt idx="24">
                  <c:v>(PAH)Polycyclic Aromatic Hyd</c:v>
                </c:pt>
                <c:pt idx="25">
                  <c:v>Hydrocarbons</c:v>
                </c:pt>
                <c:pt idx="26">
                  <c:v>SO42-</c:v>
                </c:pt>
                <c:pt idx="27">
                  <c:v>NO3-</c:v>
                </c:pt>
                <c:pt idx="28">
                  <c:v>H202</c:v>
                </c:pt>
                <c:pt idx="29">
                  <c:v>Hg</c:v>
                </c:pt>
                <c:pt idx="30">
                  <c:v>Carbonyls </c:v>
                </c:pt>
                <c:pt idx="31">
                  <c:v>PAMs</c:v>
                </c:pt>
                <c:pt idx="32">
                  <c:v>Airtoxics</c:v>
                </c:pt>
                <c:pt idx="33">
                  <c:v>N2O</c:v>
                </c:pt>
                <c:pt idx="34">
                  <c:v>Cl-</c:v>
                </c:pt>
                <c:pt idx="35">
                  <c:v>S</c:v>
                </c:pt>
                <c:pt idx="36">
                  <c:v>Organic Comp</c:v>
                </c:pt>
                <c:pt idx="37">
                  <c:v>Dioxins</c:v>
                </c:pt>
                <c:pt idx="38">
                  <c:v>Turans</c:v>
                </c:pt>
                <c:pt idx="39">
                  <c:v>Aerosol Extinction Profile</c:v>
                </c:pt>
                <c:pt idx="40">
                  <c:v>Real Refractive Inex</c:v>
                </c:pt>
                <c:pt idx="41">
                  <c:v>Fire locations</c:v>
                </c:pt>
                <c:pt idx="42">
                  <c:v>Emission Invt</c:v>
                </c:pt>
                <c:pt idx="43">
                  <c:v>crustal elements</c:v>
                </c:pt>
                <c:pt idx="44">
                  <c:v>Mn</c:v>
                </c:pt>
                <c:pt idx="45">
                  <c:v>PAN</c:v>
                </c:pt>
                <c:pt idx="46">
                  <c:v>HCN</c:v>
                </c:pt>
                <c:pt idx="47">
                  <c:v>Acetylene</c:v>
                </c:pt>
                <c:pt idx="48">
                  <c:v>glyoxal</c:v>
                </c:pt>
                <c:pt idx="49">
                  <c:v>formic acid</c:v>
                </c:pt>
              </c:strCache>
            </c:strRef>
          </c:cat>
          <c:val>
            <c:numRef>
              <c:f>'Parameter list'!$B$2:$B$51</c:f>
              <c:numCache>
                <c:ptCount val="50"/>
                <c:pt idx="0">
                  <c:v>39</c:v>
                </c:pt>
                <c:pt idx="1">
                  <c:v>37</c:v>
                </c:pt>
                <c:pt idx="2">
                  <c:v>34</c:v>
                </c:pt>
                <c:pt idx="3">
                  <c:v>34</c:v>
                </c:pt>
                <c:pt idx="4">
                  <c:v>32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8</c:v>
                </c:pt>
                <c:pt idx="10">
                  <c:v>32</c:v>
                </c:pt>
                <c:pt idx="11">
                  <c:v>19</c:v>
                </c:pt>
                <c:pt idx="12">
                  <c:v>13</c:v>
                </c:pt>
                <c:pt idx="13">
                  <c:v>10</c:v>
                </c:pt>
                <c:pt idx="14">
                  <c:v>8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26284266"/>
        <c:axId val="35231803"/>
      </c:barChart>
      <c:catAx>
        <c:axId val="26284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31803"/>
        <c:crosses val="autoZero"/>
        <c:auto val="1"/>
        <c:lblOffset val="100"/>
        <c:tickLblSkip val="1"/>
        <c:noMultiLvlLbl val="0"/>
      </c:catAx>
      <c:valAx>
        <c:axId val="35231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# of Docs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284266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735"/>
          <c:w val="0.969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'Parameter list'!$I$1</c:f>
              <c:strCache>
                <c:ptCount val="1"/>
                <c:pt idx="0">
                  <c:v>Number of Documents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66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FF66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FF66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'Parameter list'!$H$2:$H$18</c:f>
              <c:strCache>
                <c:ptCount val="17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  <c:pt idx="9">
                  <c:v>Carbonaceous</c:v>
                </c:pt>
                <c:pt idx="10">
                  <c:v>TSP</c:v>
                </c:pt>
                <c:pt idx="11">
                  <c:v>AOD</c:v>
                </c:pt>
                <c:pt idx="12">
                  <c:v>NH4</c:v>
                </c:pt>
                <c:pt idx="13">
                  <c:v>HNO3</c:v>
                </c:pt>
                <c:pt idx="14">
                  <c:v>POPs</c:v>
                </c:pt>
                <c:pt idx="15">
                  <c:v>HCHO</c:v>
                </c:pt>
                <c:pt idx="16">
                  <c:v>AQI</c:v>
                </c:pt>
              </c:strCache>
            </c:strRef>
          </c:cat>
          <c:val>
            <c:numRef>
              <c:f>'Parameter list'!$I$2:$I$18</c:f>
              <c:numCache>
                <c:ptCount val="17"/>
                <c:pt idx="0">
                  <c:v>38</c:v>
                </c:pt>
                <c:pt idx="1">
                  <c:v>33</c:v>
                </c:pt>
                <c:pt idx="2">
                  <c:v>18</c:v>
                </c:pt>
                <c:pt idx="3">
                  <c:v>33</c:v>
                </c:pt>
                <c:pt idx="4">
                  <c:v>32</c:v>
                </c:pt>
                <c:pt idx="5">
                  <c:v>15</c:v>
                </c:pt>
                <c:pt idx="6">
                  <c:v>36</c:v>
                </c:pt>
                <c:pt idx="7">
                  <c:v>30</c:v>
                </c:pt>
                <c:pt idx="8">
                  <c:v>13</c:v>
                </c:pt>
                <c:pt idx="9">
                  <c:v>8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</c:numCache>
            </c:numRef>
          </c:val>
        </c:ser>
        <c:axId val="48650772"/>
        <c:axId val="35203765"/>
      </c:barChart>
      <c:catAx>
        <c:axId val="48650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03765"/>
        <c:crosses val="autoZero"/>
        <c:auto val="1"/>
        <c:lblOffset val="100"/>
        <c:noMultiLvlLbl val="0"/>
      </c:catAx>
      <c:valAx>
        <c:axId val="352037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6507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525"/>
          <c:y val="0.90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of Docs that measure AQ Param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7725"/>
          <c:w val="0.934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v>Africa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(update)'!$M$17:$BJ$17</c:f>
              <c:numCache>
                <c:ptCount val="50"/>
                <c:pt idx="0">
                  <c:v>0.5</c:v>
                </c:pt>
                <c:pt idx="1">
                  <c:v>0.42857142857142855</c:v>
                </c:pt>
                <c:pt idx="2">
                  <c:v>0.2857142857142857</c:v>
                </c:pt>
                <c:pt idx="3">
                  <c:v>0.2857142857142857</c:v>
                </c:pt>
                <c:pt idx="4">
                  <c:v>0.42857142857142855</c:v>
                </c:pt>
                <c:pt idx="5">
                  <c:v>0.2857142857142857</c:v>
                </c:pt>
                <c:pt idx="6">
                  <c:v>0.21428571428571427</c:v>
                </c:pt>
                <c:pt idx="7">
                  <c:v>0.2857142857142857</c:v>
                </c:pt>
                <c:pt idx="8">
                  <c:v>0.14285714285714285</c:v>
                </c:pt>
                <c:pt idx="9">
                  <c:v>0.14285714285714285</c:v>
                </c:pt>
                <c:pt idx="10">
                  <c:v>0.07142857142857142</c:v>
                </c:pt>
                <c:pt idx="11">
                  <c:v>0.07142857142857142</c:v>
                </c:pt>
                <c:pt idx="12">
                  <c:v>0.07142857142857142</c:v>
                </c:pt>
                <c:pt idx="13">
                  <c:v>0</c:v>
                </c:pt>
                <c:pt idx="14">
                  <c:v>0.07142857142857142</c:v>
                </c:pt>
                <c:pt idx="15">
                  <c:v>0</c:v>
                </c:pt>
                <c:pt idx="16">
                  <c:v>0.07142857142857142</c:v>
                </c:pt>
                <c:pt idx="17">
                  <c:v>0</c:v>
                </c:pt>
                <c:pt idx="18">
                  <c:v>0.07142857142857142</c:v>
                </c:pt>
                <c:pt idx="19">
                  <c:v>0</c:v>
                </c:pt>
                <c:pt idx="20">
                  <c:v>0</c:v>
                </c:pt>
                <c:pt idx="21">
                  <c:v>0.07142857142857142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0.07142857142857142</c:v>
                </c:pt>
                <c:pt idx="26">
                  <c:v>0</c:v>
                </c:pt>
                <c:pt idx="27">
                  <c:v>0.14285714285714285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0.07142857142857142</c:v>
                </c:pt>
                <c:pt idx="33">
                  <c:v>0</c:v>
                </c:pt>
                <c:pt idx="34">
                  <c:v>0.07142857142857142</c:v>
                </c:pt>
                <c:pt idx="35">
                  <c:v>0.07142857142857142</c:v>
                </c:pt>
                <c:pt idx="36">
                  <c:v>0.07142857142857142</c:v>
                </c:pt>
                <c:pt idx="37">
                  <c:v>0.07142857142857142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0.07142857142857142</c:v>
                </c:pt>
              </c:numCache>
            </c:numRef>
          </c:val>
        </c:ser>
        <c:ser>
          <c:idx val="1"/>
          <c:order val="1"/>
          <c:tx>
            <c:v>Asia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(update)'!$M$27:$BJ$27</c:f>
              <c:numCache>
                <c:ptCount val="50"/>
                <c:pt idx="0">
                  <c:v>1</c:v>
                </c:pt>
                <c:pt idx="1">
                  <c:v>0.8333333333333334</c:v>
                </c:pt>
                <c:pt idx="2">
                  <c:v>0.8333333333333334</c:v>
                </c:pt>
                <c:pt idx="3">
                  <c:v>0.3333333333333333</c:v>
                </c:pt>
                <c:pt idx="4">
                  <c:v>0.6666666666666666</c:v>
                </c:pt>
                <c:pt idx="5">
                  <c:v>0.5</c:v>
                </c:pt>
                <c:pt idx="6">
                  <c:v>0.6666666666666666</c:v>
                </c:pt>
                <c:pt idx="7">
                  <c:v>0.16666666666666666</c:v>
                </c:pt>
                <c:pt idx="8">
                  <c:v>0</c:v>
                </c:pt>
                <c:pt idx="9">
                  <c:v>0</c:v>
                </c:pt>
                <c:pt idx="10">
                  <c:v>0.16666666666666666</c:v>
                </c:pt>
                <c:pt idx="11">
                  <c:v>0.16666666666666666</c:v>
                </c:pt>
                <c:pt idx="12">
                  <c:v>0.5</c:v>
                </c:pt>
                <c:pt idx="13">
                  <c:v>0.3333333333333333</c:v>
                </c:pt>
                <c:pt idx="14">
                  <c:v>0</c:v>
                </c:pt>
                <c:pt idx="15">
                  <c:v>0.16666666666666666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0.3333333333333333</c:v>
                </c:pt>
                <c:pt idx="27">
                  <c:v>0</c:v>
                </c:pt>
                <c:pt idx="28">
                  <c:v>0.16666666666666666</c:v>
                </c:pt>
                <c:pt idx="29">
                  <c:v>0.16666666666666666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0.16666666666666666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0.16666666666666666</c:v>
                </c:pt>
                <c:pt idx="48">
                  <c:v>0.16666666666666666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v>Europe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(update)'!$M$39:$BJ$39</c:f>
              <c:numCache>
                <c:ptCount val="50"/>
                <c:pt idx="0">
                  <c:v>0.7142857142857143</c:v>
                </c:pt>
                <c:pt idx="1">
                  <c:v>0.8571428571428571</c:v>
                </c:pt>
                <c:pt idx="2">
                  <c:v>0.8571428571428571</c:v>
                </c:pt>
                <c:pt idx="3">
                  <c:v>0.5714285714285714</c:v>
                </c:pt>
                <c:pt idx="4">
                  <c:v>0.7142857142857143</c:v>
                </c:pt>
                <c:pt idx="5">
                  <c:v>0.8571428571428571</c:v>
                </c:pt>
                <c:pt idx="6">
                  <c:v>0.42857142857142855</c:v>
                </c:pt>
                <c:pt idx="7">
                  <c:v>0.2857142857142857</c:v>
                </c:pt>
                <c:pt idx="8">
                  <c:v>0.2857142857142857</c:v>
                </c:pt>
                <c:pt idx="9">
                  <c:v>0.5714285714285714</c:v>
                </c:pt>
                <c:pt idx="10">
                  <c:v>0.2857142857142857</c:v>
                </c:pt>
                <c:pt idx="11">
                  <c:v>0.14285714285714285</c:v>
                </c:pt>
                <c:pt idx="12">
                  <c:v>0</c:v>
                </c:pt>
                <c:pt idx="13">
                  <c:v>0.14285714285714285</c:v>
                </c:pt>
                <c:pt idx="14">
                  <c:v>0.14285714285714285</c:v>
                </c:pt>
                <c:pt idx="15">
                  <c:v>0.14285714285714285</c:v>
                </c:pt>
                <c:pt idx="16">
                  <c:v>0.14285714285714285</c:v>
                </c:pt>
                <c:pt idx="17">
                  <c:v>0.14285714285714285</c:v>
                </c:pt>
                <c:pt idx="18">
                  <c:v>0</c:v>
                </c:pt>
                <c:pt idx="19">
                  <c:v>0.14285714285714285</c:v>
                </c:pt>
                <c:pt idx="20">
                  <c:v>0</c:v>
                </c:pt>
                <c:pt idx="21">
                  <c:v>0.14285714285714285</c:v>
                </c:pt>
                <c:pt idx="22">
                  <c:v>0.14285714285714285</c:v>
                </c:pt>
                <c:pt idx="23">
                  <c:v>0.14285714285714285</c:v>
                </c:pt>
                <c:pt idx="24">
                  <c:v>0.14285714285714285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0.14285714285714285</c:v>
                </c:pt>
                <c:pt idx="29">
                  <c:v>0.14285714285714285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v>N. Am.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(update)'!$M$73:$BJ$73</c:f>
              <c:numCache>
                <c:ptCount val="50"/>
                <c:pt idx="0">
                  <c:v>0.7333333333333333</c:v>
                </c:pt>
                <c:pt idx="1">
                  <c:v>0.6</c:v>
                </c:pt>
                <c:pt idx="2">
                  <c:v>0.7333333333333333</c:v>
                </c:pt>
                <c:pt idx="3">
                  <c:v>0.26666666666666666</c:v>
                </c:pt>
                <c:pt idx="4">
                  <c:v>0.5333333333333333</c:v>
                </c:pt>
                <c:pt idx="5">
                  <c:v>0.6666666666666666</c:v>
                </c:pt>
                <c:pt idx="6">
                  <c:v>0.7333333333333333</c:v>
                </c:pt>
                <c:pt idx="7">
                  <c:v>0.06666666666666667</c:v>
                </c:pt>
                <c:pt idx="8">
                  <c:v>0.13333333333333333</c:v>
                </c:pt>
                <c:pt idx="9">
                  <c:v>0</c:v>
                </c:pt>
                <c:pt idx="10">
                  <c:v>0.06666666666666667</c:v>
                </c:pt>
                <c:pt idx="11">
                  <c:v>0.13333333333333333</c:v>
                </c:pt>
                <c:pt idx="12">
                  <c:v>0</c:v>
                </c:pt>
                <c:pt idx="13">
                  <c:v>0.13333333333333333</c:v>
                </c:pt>
                <c:pt idx="14">
                  <c:v>0.06666666666666667</c:v>
                </c:pt>
                <c:pt idx="15">
                  <c:v>0.2</c:v>
                </c:pt>
                <c:pt idx="16">
                  <c:v>0</c:v>
                </c:pt>
                <c:pt idx="17">
                  <c:v>0.2</c:v>
                </c:pt>
                <c:pt idx="18">
                  <c:v>0.13333333333333333</c:v>
                </c:pt>
                <c:pt idx="19">
                  <c:v>0.06666666666666667</c:v>
                </c:pt>
                <c:pt idx="20">
                  <c:v>0.2</c:v>
                </c:pt>
                <c:pt idx="21">
                  <c:v>0.06666666666666667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0.06666666666666667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0.06666666666666667</c:v>
                </c:pt>
                <c:pt idx="39">
                  <c:v>0.06666666666666667</c:v>
                </c:pt>
                <c:pt idx="40">
                  <c:v>0.06666666666666667</c:v>
                </c:pt>
                <c:pt idx="41">
                  <c:v>0.06666666666666667</c:v>
                </c:pt>
                <c:pt idx="42">
                  <c:v>0.06666666666666667</c:v>
                </c:pt>
                <c:pt idx="43">
                  <c:v>0.06666666666666667</c:v>
                </c:pt>
                <c:pt idx="44">
                  <c:v>0.06666666666666667</c:v>
                </c:pt>
                <c:pt idx="45">
                  <c:v>0.06666666666666667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v>S. Am.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(update)'!$M$80:$BJ$80</c:f>
              <c:numCache>
                <c:ptCount val="5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0.5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48398430"/>
        <c:axId val="32932687"/>
      </c:barChart>
      <c:catAx>
        <c:axId val="48398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32687"/>
        <c:crosses val="autoZero"/>
        <c:auto val="1"/>
        <c:lblOffset val="100"/>
        <c:tickLblSkip val="1"/>
        <c:noMultiLvlLbl val="0"/>
      </c:catAx>
      <c:valAx>
        <c:axId val="3293268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3984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05"/>
          <c:y val="0.96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AQ Param Distribution for Africa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(update)'!$M$17:$BJ$17</c:f>
              <c:numCache>
                <c:ptCount val="50"/>
                <c:pt idx="0">
                  <c:v>0.5</c:v>
                </c:pt>
                <c:pt idx="1">
                  <c:v>0.42857142857142855</c:v>
                </c:pt>
                <c:pt idx="2">
                  <c:v>0.2857142857142857</c:v>
                </c:pt>
                <c:pt idx="3">
                  <c:v>0.2857142857142857</c:v>
                </c:pt>
                <c:pt idx="4">
                  <c:v>0.42857142857142855</c:v>
                </c:pt>
                <c:pt idx="5">
                  <c:v>0.2857142857142857</c:v>
                </c:pt>
                <c:pt idx="6">
                  <c:v>0.21428571428571427</c:v>
                </c:pt>
                <c:pt idx="7">
                  <c:v>0.2857142857142857</c:v>
                </c:pt>
                <c:pt idx="8">
                  <c:v>0.14285714285714285</c:v>
                </c:pt>
                <c:pt idx="9">
                  <c:v>0.14285714285714285</c:v>
                </c:pt>
                <c:pt idx="10">
                  <c:v>0.07142857142857142</c:v>
                </c:pt>
                <c:pt idx="11">
                  <c:v>0.07142857142857142</c:v>
                </c:pt>
                <c:pt idx="12">
                  <c:v>0.07142857142857142</c:v>
                </c:pt>
                <c:pt idx="13">
                  <c:v>0</c:v>
                </c:pt>
                <c:pt idx="14">
                  <c:v>0.07142857142857142</c:v>
                </c:pt>
                <c:pt idx="15">
                  <c:v>0</c:v>
                </c:pt>
                <c:pt idx="16">
                  <c:v>0.07142857142857142</c:v>
                </c:pt>
                <c:pt idx="17">
                  <c:v>0</c:v>
                </c:pt>
                <c:pt idx="18">
                  <c:v>0.07142857142857142</c:v>
                </c:pt>
                <c:pt idx="19">
                  <c:v>0</c:v>
                </c:pt>
                <c:pt idx="20">
                  <c:v>0</c:v>
                </c:pt>
                <c:pt idx="21">
                  <c:v>0.07142857142857142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0.07142857142857142</c:v>
                </c:pt>
                <c:pt idx="26">
                  <c:v>0</c:v>
                </c:pt>
                <c:pt idx="27">
                  <c:v>0.14285714285714285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0.07142857142857142</c:v>
                </c:pt>
                <c:pt idx="33">
                  <c:v>0</c:v>
                </c:pt>
                <c:pt idx="34">
                  <c:v>0.07142857142857142</c:v>
                </c:pt>
                <c:pt idx="35">
                  <c:v>0.07142857142857142</c:v>
                </c:pt>
                <c:pt idx="36">
                  <c:v>0.07142857142857142</c:v>
                </c:pt>
                <c:pt idx="37">
                  <c:v>0.07142857142857142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0.07142857142857142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Params'!#REF!</c:f>
              <c:strCache>
                <c:ptCount val="1"/>
                <c:pt idx="0">
                  <c:v>#REF!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Staton Params'!#REF!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'Country Staton Params'!#REF!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AQ Param Distribution for Asia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(update)'!$M$27:$BJ$27</c:f>
              <c:numCache>
                <c:ptCount val="50"/>
                <c:pt idx="0">
                  <c:v>1</c:v>
                </c:pt>
                <c:pt idx="1">
                  <c:v>0.8333333333333334</c:v>
                </c:pt>
                <c:pt idx="2">
                  <c:v>0.8333333333333334</c:v>
                </c:pt>
                <c:pt idx="3">
                  <c:v>0.3333333333333333</c:v>
                </c:pt>
                <c:pt idx="4">
                  <c:v>0.6666666666666666</c:v>
                </c:pt>
                <c:pt idx="5">
                  <c:v>0.5</c:v>
                </c:pt>
                <c:pt idx="6">
                  <c:v>0.6666666666666666</c:v>
                </c:pt>
                <c:pt idx="7">
                  <c:v>0.16666666666666666</c:v>
                </c:pt>
                <c:pt idx="8">
                  <c:v>0</c:v>
                </c:pt>
                <c:pt idx="9">
                  <c:v>0</c:v>
                </c:pt>
                <c:pt idx="10">
                  <c:v>0.16666666666666666</c:v>
                </c:pt>
                <c:pt idx="11">
                  <c:v>0.16666666666666666</c:v>
                </c:pt>
                <c:pt idx="12">
                  <c:v>0.5</c:v>
                </c:pt>
                <c:pt idx="13">
                  <c:v>0.3333333333333333</c:v>
                </c:pt>
                <c:pt idx="14">
                  <c:v>0</c:v>
                </c:pt>
                <c:pt idx="15">
                  <c:v>0.16666666666666666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0.3333333333333333</c:v>
                </c:pt>
                <c:pt idx="27">
                  <c:v>0</c:v>
                </c:pt>
                <c:pt idx="28">
                  <c:v>0.16666666666666666</c:v>
                </c:pt>
                <c:pt idx="29">
                  <c:v>0.16666666666666666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0.16666666666666666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0.16666666666666666</c:v>
                </c:pt>
                <c:pt idx="48">
                  <c:v>0.16666666666666666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(update)'!$M$27:$BJ$27</c:f>
              <c:numCache>
                <c:ptCount val="50"/>
                <c:pt idx="0">
                  <c:v>1</c:v>
                </c:pt>
                <c:pt idx="1">
                  <c:v>0.8333333333333334</c:v>
                </c:pt>
                <c:pt idx="2">
                  <c:v>0.8333333333333334</c:v>
                </c:pt>
                <c:pt idx="3">
                  <c:v>0.3333333333333333</c:v>
                </c:pt>
                <c:pt idx="4">
                  <c:v>0.6666666666666666</c:v>
                </c:pt>
                <c:pt idx="5">
                  <c:v>0.5</c:v>
                </c:pt>
                <c:pt idx="6">
                  <c:v>0.6666666666666666</c:v>
                </c:pt>
                <c:pt idx="7">
                  <c:v>0.16666666666666666</c:v>
                </c:pt>
                <c:pt idx="8">
                  <c:v>0</c:v>
                </c:pt>
                <c:pt idx="9">
                  <c:v>0</c:v>
                </c:pt>
                <c:pt idx="10">
                  <c:v>0.16666666666666666</c:v>
                </c:pt>
                <c:pt idx="11">
                  <c:v>0.16666666666666666</c:v>
                </c:pt>
                <c:pt idx="12">
                  <c:v>0.5</c:v>
                </c:pt>
                <c:pt idx="13">
                  <c:v>0.3333333333333333</c:v>
                </c:pt>
                <c:pt idx="14">
                  <c:v>0</c:v>
                </c:pt>
                <c:pt idx="15">
                  <c:v>0.16666666666666666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0.3333333333333333</c:v>
                </c:pt>
                <c:pt idx="27">
                  <c:v>0</c:v>
                </c:pt>
                <c:pt idx="28">
                  <c:v>0.16666666666666666</c:v>
                </c:pt>
                <c:pt idx="29">
                  <c:v>0.16666666666666666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0.16666666666666666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0.16666666666666666</c:v>
                </c:pt>
                <c:pt idx="48">
                  <c:v>0.16666666666666666</c:v>
                </c:pt>
                <c:pt idx="4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AQ Param Distribution for Europe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(update)'!$M$39:$BJ$39</c:f>
              <c:numCache>
                <c:ptCount val="50"/>
                <c:pt idx="0">
                  <c:v>0.7142857142857143</c:v>
                </c:pt>
                <c:pt idx="1">
                  <c:v>0.8571428571428571</c:v>
                </c:pt>
                <c:pt idx="2">
                  <c:v>0.8571428571428571</c:v>
                </c:pt>
                <c:pt idx="3">
                  <c:v>0.5714285714285714</c:v>
                </c:pt>
                <c:pt idx="4">
                  <c:v>0.7142857142857143</c:v>
                </c:pt>
                <c:pt idx="5">
                  <c:v>0.8571428571428571</c:v>
                </c:pt>
                <c:pt idx="6">
                  <c:v>0.42857142857142855</c:v>
                </c:pt>
                <c:pt idx="7">
                  <c:v>0.2857142857142857</c:v>
                </c:pt>
                <c:pt idx="8">
                  <c:v>0.2857142857142857</c:v>
                </c:pt>
                <c:pt idx="9">
                  <c:v>0.5714285714285714</c:v>
                </c:pt>
                <c:pt idx="10">
                  <c:v>0.2857142857142857</c:v>
                </c:pt>
                <c:pt idx="11">
                  <c:v>0.14285714285714285</c:v>
                </c:pt>
                <c:pt idx="12">
                  <c:v>0</c:v>
                </c:pt>
                <c:pt idx="13">
                  <c:v>0.14285714285714285</c:v>
                </c:pt>
                <c:pt idx="14">
                  <c:v>0.14285714285714285</c:v>
                </c:pt>
                <c:pt idx="15">
                  <c:v>0.14285714285714285</c:v>
                </c:pt>
                <c:pt idx="16">
                  <c:v>0.14285714285714285</c:v>
                </c:pt>
                <c:pt idx="17">
                  <c:v>0.14285714285714285</c:v>
                </c:pt>
                <c:pt idx="18">
                  <c:v>0</c:v>
                </c:pt>
                <c:pt idx="19">
                  <c:v>0.14285714285714285</c:v>
                </c:pt>
                <c:pt idx="20">
                  <c:v>0</c:v>
                </c:pt>
                <c:pt idx="21">
                  <c:v>0.14285714285714285</c:v>
                </c:pt>
                <c:pt idx="22">
                  <c:v>0.14285714285714285</c:v>
                </c:pt>
                <c:pt idx="23">
                  <c:v>0.14285714285714285</c:v>
                </c:pt>
                <c:pt idx="24">
                  <c:v>0.14285714285714285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0.14285714285714285</c:v>
                </c:pt>
                <c:pt idx="29">
                  <c:v>0.14285714285714285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(update)'!$M$27:$BJ$27</c:f>
              <c:numCache>
                <c:ptCount val="50"/>
                <c:pt idx="0">
                  <c:v>1</c:v>
                </c:pt>
                <c:pt idx="1">
                  <c:v>0.8333333333333334</c:v>
                </c:pt>
                <c:pt idx="2">
                  <c:v>0.8333333333333334</c:v>
                </c:pt>
                <c:pt idx="3">
                  <c:v>0.3333333333333333</c:v>
                </c:pt>
                <c:pt idx="4">
                  <c:v>0.6666666666666666</c:v>
                </c:pt>
                <c:pt idx="5">
                  <c:v>0.5</c:v>
                </c:pt>
                <c:pt idx="6">
                  <c:v>0.6666666666666666</c:v>
                </c:pt>
                <c:pt idx="7">
                  <c:v>0.16666666666666666</c:v>
                </c:pt>
                <c:pt idx="8">
                  <c:v>0</c:v>
                </c:pt>
                <c:pt idx="9">
                  <c:v>0</c:v>
                </c:pt>
                <c:pt idx="10">
                  <c:v>0.16666666666666666</c:v>
                </c:pt>
                <c:pt idx="11">
                  <c:v>0.16666666666666666</c:v>
                </c:pt>
                <c:pt idx="12">
                  <c:v>0.5</c:v>
                </c:pt>
                <c:pt idx="13">
                  <c:v>0.3333333333333333</c:v>
                </c:pt>
                <c:pt idx="14">
                  <c:v>0</c:v>
                </c:pt>
                <c:pt idx="15">
                  <c:v>0.16666666666666666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0.3333333333333333</c:v>
                </c:pt>
                <c:pt idx="27">
                  <c:v>0</c:v>
                </c:pt>
                <c:pt idx="28">
                  <c:v>0.16666666666666666</c:v>
                </c:pt>
                <c:pt idx="29">
                  <c:v>0.16666666666666666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0.16666666666666666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0.16666666666666666</c:v>
                </c:pt>
                <c:pt idx="48">
                  <c:v>0.16666666666666666</c:v>
                </c:pt>
                <c:pt idx="4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AQ Param Distribution for N. America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(update)'!$M$73:$BJ$73</c:f>
              <c:numCache>
                <c:ptCount val="50"/>
                <c:pt idx="0">
                  <c:v>0.7333333333333333</c:v>
                </c:pt>
                <c:pt idx="1">
                  <c:v>0.6</c:v>
                </c:pt>
                <c:pt idx="2">
                  <c:v>0.7333333333333333</c:v>
                </c:pt>
                <c:pt idx="3">
                  <c:v>0.26666666666666666</c:v>
                </c:pt>
                <c:pt idx="4">
                  <c:v>0.5333333333333333</c:v>
                </c:pt>
                <c:pt idx="5">
                  <c:v>0.6666666666666666</c:v>
                </c:pt>
                <c:pt idx="6">
                  <c:v>0.7333333333333333</c:v>
                </c:pt>
                <c:pt idx="7">
                  <c:v>0.06666666666666667</c:v>
                </c:pt>
                <c:pt idx="8">
                  <c:v>0.13333333333333333</c:v>
                </c:pt>
                <c:pt idx="9">
                  <c:v>0</c:v>
                </c:pt>
                <c:pt idx="10">
                  <c:v>0.06666666666666667</c:v>
                </c:pt>
                <c:pt idx="11">
                  <c:v>0.13333333333333333</c:v>
                </c:pt>
                <c:pt idx="12">
                  <c:v>0</c:v>
                </c:pt>
                <c:pt idx="13">
                  <c:v>0.13333333333333333</c:v>
                </c:pt>
                <c:pt idx="14">
                  <c:v>0.06666666666666667</c:v>
                </c:pt>
                <c:pt idx="15">
                  <c:v>0.2</c:v>
                </c:pt>
                <c:pt idx="16">
                  <c:v>0</c:v>
                </c:pt>
                <c:pt idx="17">
                  <c:v>0.2</c:v>
                </c:pt>
                <c:pt idx="18">
                  <c:v>0.13333333333333333</c:v>
                </c:pt>
                <c:pt idx="19">
                  <c:v>0.06666666666666667</c:v>
                </c:pt>
                <c:pt idx="20">
                  <c:v>0.2</c:v>
                </c:pt>
                <c:pt idx="21">
                  <c:v>0.06666666666666667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0.06666666666666667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0.06666666666666667</c:v>
                </c:pt>
                <c:pt idx="39">
                  <c:v>0.06666666666666667</c:v>
                </c:pt>
                <c:pt idx="40">
                  <c:v>0.06666666666666667</c:v>
                </c:pt>
                <c:pt idx="41">
                  <c:v>0.06666666666666667</c:v>
                </c:pt>
                <c:pt idx="42">
                  <c:v>0.06666666666666667</c:v>
                </c:pt>
                <c:pt idx="43">
                  <c:v>0.06666666666666667</c:v>
                </c:pt>
                <c:pt idx="44">
                  <c:v>0.06666666666666667</c:v>
                </c:pt>
                <c:pt idx="45">
                  <c:v>0.06666666666666667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(update)'!$M$27:$BJ$27</c:f>
              <c:numCache>
                <c:ptCount val="50"/>
                <c:pt idx="0">
                  <c:v>1</c:v>
                </c:pt>
                <c:pt idx="1">
                  <c:v>0.8333333333333334</c:v>
                </c:pt>
                <c:pt idx="2">
                  <c:v>0.8333333333333334</c:v>
                </c:pt>
                <c:pt idx="3">
                  <c:v>0.3333333333333333</c:v>
                </c:pt>
                <c:pt idx="4">
                  <c:v>0.6666666666666666</c:v>
                </c:pt>
                <c:pt idx="5">
                  <c:v>0.5</c:v>
                </c:pt>
                <c:pt idx="6">
                  <c:v>0.6666666666666666</c:v>
                </c:pt>
                <c:pt idx="7">
                  <c:v>0.16666666666666666</c:v>
                </c:pt>
                <c:pt idx="8">
                  <c:v>0</c:v>
                </c:pt>
                <c:pt idx="9">
                  <c:v>0</c:v>
                </c:pt>
                <c:pt idx="10">
                  <c:v>0.16666666666666666</c:v>
                </c:pt>
                <c:pt idx="11">
                  <c:v>0.16666666666666666</c:v>
                </c:pt>
                <c:pt idx="12">
                  <c:v>0.5</c:v>
                </c:pt>
                <c:pt idx="13">
                  <c:v>0.3333333333333333</c:v>
                </c:pt>
                <c:pt idx="14">
                  <c:v>0</c:v>
                </c:pt>
                <c:pt idx="15">
                  <c:v>0.16666666666666666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0.3333333333333333</c:v>
                </c:pt>
                <c:pt idx="27">
                  <c:v>0</c:v>
                </c:pt>
                <c:pt idx="28">
                  <c:v>0.16666666666666666</c:v>
                </c:pt>
                <c:pt idx="29">
                  <c:v>0.16666666666666666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0.16666666666666666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0.16666666666666666</c:v>
                </c:pt>
                <c:pt idx="48">
                  <c:v>0.16666666666666666</c:v>
                </c:pt>
                <c:pt idx="4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AQ Param Distribution for S. America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(update)'!$M$80:$BJ$80</c:f>
              <c:numCache>
                <c:ptCount val="5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0.5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(update)'!$M$27:$BJ$27</c:f>
              <c:numCache>
                <c:ptCount val="50"/>
                <c:pt idx="0">
                  <c:v>1</c:v>
                </c:pt>
                <c:pt idx="1">
                  <c:v>0.8333333333333334</c:v>
                </c:pt>
                <c:pt idx="2">
                  <c:v>0.8333333333333334</c:v>
                </c:pt>
                <c:pt idx="3">
                  <c:v>0.3333333333333333</c:v>
                </c:pt>
                <c:pt idx="4">
                  <c:v>0.6666666666666666</c:v>
                </c:pt>
                <c:pt idx="5">
                  <c:v>0.5</c:v>
                </c:pt>
                <c:pt idx="6">
                  <c:v>0.6666666666666666</c:v>
                </c:pt>
                <c:pt idx="7">
                  <c:v>0.16666666666666666</c:v>
                </c:pt>
                <c:pt idx="8">
                  <c:v>0</c:v>
                </c:pt>
                <c:pt idx="9">
                  <c:v>0</c:v>
                </c:pt>
                <c:pt idx="10">
                  <c:v>0.16666666666666666</c:v>
                </c:pt>
                <c:pt idx="11">
                  <c:v>0.16666666666666666</c:v>
                </c:pt>
                <c:pt idx="12">
                  <c:v>0.5</c:v>
                </c:pt>
                <c:pt idx="13">
                  <c:v>0.3333333333333333</c:v>
                </c:pt>
                <c:pt idx="14">
                  <c:v>0</c:v>
                </c:pt>
                <c:pt idx="15">
                  <c:v>0.16666666666666666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0.3333333333333333</c:v>
                </c:pt>
                <c:pt idx="27">
                  <c:v>0</c:v>
                </c:pt>
                <c:pt idx="28">
                  <c:v>0.16666666666666666</c:v>
                </c:pt>
                <c:pt idx="29">
                  <c:v>0.16666666666666666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0.16666666666666666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0.16666666666666666</c:v>
                </c:pt>
                <c:pt idx="48">
                  <c:v>0.16666666666666666</c:v>
                </c:pt>
                <c:pt idx="4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latin typeface="Arial"/>
                <a:ea typeface="Arial"/>
                <a:cs typeface="Arial"/>
              </a:rPr>
              <a:t>Frequency of Other Params needed for AQ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usage'!$AM$1:$BE$1</c:f>
              <c:strCache>
                <c:ptCount val="19"/>
                <c:pt idx="0">
                  <c:v>RH</c:v>
                </c:pt>
                <c:pt idx="1">
                  <c:v>T </c:v>
                </c:pt>
                <c:pt idx="2">
                  <c:v>Precipitation</c:v>
                </c:pt>
                <c:pt idx="3">
                  <c:v>Wind Speed</c:v>
                </c:pt>
                <c:pt idx="4">
                  <c:v>Clouds</c:v>
                </c:pt>
                <c:pt idx="5">
                  <c:v>Demographic</c:v>
                </c:pt>
                <c:pt idx="6">
                  <c:v>Topography</c:v>
                </c:pt>
                <c:pt idx="7">
                  <c:v>PBL</c:v>
                </c:pt>
                <c:pt idx="8">
                  <c:v>Pressure</c:v>
                </c:pt>
                <c:pt idx="9">
                  <c:v>Surface rough</c:v>
                </c:pt>
                <c:pt idx="10">
                  <c:v>Albedo</c:v>
                </c:pt>
                <c:pt idx="11">
                  <c:v>Economics</c:v>
                </c:pt>
                <c:pt idx="12">
                  <c:v>Photosynthetic activity</c:v>
                </c:pt>
                <c:pt idx="13">
                  <c:v>Leaf Area Index</c:v>
                </c:pt>
                <c:pt idx="14">
                  <c:v>Solar Radiation</c:v>
                </c:pt>
                <c:pt idx="15">
                  <c:v>Land use(rural)</c:v>
                </c:pt>
                <c:pt idx="16">
                  <c:v>Soil moisture</c:v>
                </c:pt>
                <c:pt idx="17">
                  <c:v>Land Cover</c:v>
                </c:pt>
                <c:pt idx="18">
                  <c:v>Turbulence Params</c:v>
                </c:pt>
              </c:strCache>
            </c:strRef>
          </c:cat>
          <c:val>
            <c:numRef>
              <c:f>'Overall Param usage'!#REF!</c:f>
              <c:numCache>
                <c:ptCount val="19"/>
                <c:pt idx="0">
                  <c:v>8</c:v>
                </c:pt>
                <c:pt idx="1">
                  <c:v>8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axId val="27958728"/>
        <c:axId val="50301961"/>
      </c:barChart>
      <c:catAx>
        <c:axId val="27958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Param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01961"/>
        <c:crosses val="autoZero"/>
        <c:auto val="1"/>
        <c:lblOffset val="100"/>
        <c:noMultiLvlLbl val="0"/>
      </c:catAx>
      <c:valAx>
        <c:axId val="50301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# of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958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'Health (update)'!$P$2:$P$7</c:f>
              <c:strCache>
                <c:ptCount val="6"/>
                <c:pt idx="0">
                  <c:v>Africa</c:v>
                </c:pt>
                <c:pt idx="1">
                  <c:v>Asia</c:v>
                </c:pt>
                <c:pt idx="2">
                  <c:v>Europe</c:v>
                </c:pt>
                <c:pt idx="3">
                  <c:v>N. America</c:v>
                </c:pt>
                <c:pt idx="4">
                  <c:v>S. America</c:v>
                </c:pt>
                <c:pt idx="5">
                  <c:v>International</c:v>
                </c:pt>
              </c:strCache>
            </c:strRef>
          </c:cat>
          <c:val>
            <c:numRef>
              <c:f>'Health (update)'!$Q$2:$Q$7</c:f>
              <c:numCache>
                <c:ptCount val="6"/>
                <c:pt idx="0">
                  <c:v>7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7</c:v>
                </c:pt>
              </c:numCache>
            </c:numRef>
          </c:val>
        </c:ser>
        <c:axId val="50064466"/>
        <c:axId val="47927011"/>
      </c:barChart>
      <c:catAx>
        <c:axId val="50064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27011"/>
        <c:crosses val="autoZero"/>
        <c:auto val="1"/>
        <c:lblOffset val="100"/>
        <c:noMultiLvlLbl val="0"/>
      </c:catAx>
      <c:valAx>
        <c:axId val="479270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0644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Frequency of Air Pollutants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03"/>
          <c:w val="0.93"/>
          <c:h val="0.79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usage'!$V$1:$AK$1</c:f>
              <c:strCache>
                <c:ptCount val="17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  <c:pt idx="9">
                  <c:v>Aer. Carbon</c:v>
                </c:pt>
                <c:pt idx="10">
                  <c:v>TSP</c:v>
                </c:pt>
                <c:pt idx="11">
                  <c:v>AOD</c:v>
                </c:pt>
                <c:pt idx="12">
                  <c:v>NH3</c:v>
                </c:pt>
                <c:pt idx="13">
                  <c:v>HNO3</c:v>
                </c:pt>
                <c:pt idx="14">
                  <c:v>POPs</c:v>
                </c:pt>
                <c:pt idx="15">
                  <c:v>HCHO</c:v>
                </c:pt>
                <c:pt idx="16">
                  <c:v>AQI</c:v>
                </c:pt>
              </c:strCache>
            </c:strRef>
          </c:cat>
          <c:val>
            <c:numRef>
              <c:f>'Overall Param usage'!#REF!</c:f>
              <c:numCache>
                <c:ptCount val="50"/>
                <c:pt idx="0">
                  <c:v>40</c:v>
                </c:pt>
                <c:pt idx="1">
                  <c:v>38</c:v>
                </c:pt>
                <c:pt idx="2">
                  <c:v>35</c:v>
                </c:pt>
                <c:pt idx="3">
                  <c:v>19</c:v>
                </c:pt>
                <c:pt idx="4">
                  <c:v>34</c:v>
                </c:pt>
                <c:pt idx="5">
                  <c:v>32</c:v>
                </c:pt>
                <c:pt idx="6">
                  <c:v>32</c:v>
                </c:pt>
                <c:pt idx="7">
                  <c:v>13</c:v>
                </c:pt>
                <c:pt idx="8">
                  <c:v>10</c:v>
                </c:pt>
                <c:pt idx="9">
                  <c:v>8</c:v>
                </c:pt>
                <c:pt idx="10">
                  <c:v>7</c:v>
                </c:pt>
                <c:pt idx="11">
                  <c:v>6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3</c:v>
                </c:pt>
                <c:pt idx="17">
                  <c:v>4</c:v>
                </c:pt>
                <c:pt idx="18">
                  <c:v>3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</c:numCache>
            </c:numRef>
          </c:val>
        </c:ser>
        <c:axId val="28689916"/>
        <c:axId val="56882653"/>
      </c:barChart>
      <c:catAx>
        <c:axId val="28689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Air Pollutant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82653"/>
        <c:crosses val="autoZero"/>
        <c:auto val="1"/>
        <c:lblOffset val="100"/>
        <c:noMultiLvlLbl val="0"/>
      </c:catAx>
      <c:valAx>
        <c:axId val="56882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# of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689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Frequency of Other Params needed for AQ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usage'!$AM$1:$BE$1</c:f>
              <c:strCache>
                <c:ptCount val="19"/>
                <c:pt idx="0">
                  <c:v>RH</c:v>
                </c:pt>
                <c:pt idx="1">
                  <c:v>T </c:v>
                </c:pt>
                <c:pt idx="2">
                  <c:v>Precipitation</c:v>
                </c:pt>
                <c:pt idx="3">
                  <c:v>Wind Speed</c:v>
                </c:pt>
                <c:pt idx="4">
                  <c:v>Clouds</c:v>
                </c:pt>
                <c:pt idx="5">
                  <c:v>Demographic</c:v>
                </c:pt>
                <c:pt idx="6">
                  <c:v>Topography</c:v>
                </c:pt>
                <c:pt idx="7">
                  <c:v>PBL</c:v>
                </c:pt>
                <c:pt idx="8">
                  <c:v>Pressure</c:v>
                </c:pt>
                <c:pt idx="9">
                  <c:v>Surface rough</c:v>
                </c:pt>
                <c:pt idx="10">
                  <c:v>Albedo</c:v>
                </c:pt>
                <c:pt idx="11">
                  <c:v>Economics</c:v>
                </c:pt>
                <c:pt idx="12">
                  <c:v>Photosynthetic activity</c:v>
                </c:pt>
                <c:pt idx="13">
                  <c:v>Leaf Area Index</c:v>
                </c:pt>
                <c:pt idx="14">
                  <c:v>Solar Radiation</c:v>
                </c:pt>
                <c:pt idx="15">
                  <c:v>Land use(rural)</c:v>
                </c:pt>
                <c:pt idx="16">
                  <c:v>Soil moisture</c:v>
                </c:pt>
                <c:pt idx="17">
                  <c:v>Land Cover</c:v>
                </c:pt>
                <c:pt idx="18">
                  <c:v>Turbulence Params</c:v>
                </c:pt>
              </c:strCache>
            </c:strRef>
          </c:cat>
          <c:val>
            <c:numRef>
              <c:f>'Overall Param usage'!#REF!</c:f>
              <c:numCache>
                <c:ptCount val="19"/>
                <c:pt idx="0">
                  <c:v>8</c:v>
                </c:pt>
                <c:pt idx="1">
                  <c:v>8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axId val="42181830"/>
        <c:axId val="44092151"/>
      </c:barChart>
      <c:catAx>
        <c:axId val="42181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092151"/>
        <c:crosses val="autoZero"/>
        <c:auto val="1"/>
        <c:lblOffset val="100"/>
        <c:noMultiLvlLbl val="0"/>
      </c:catAx>
      <c:valAx>
        <c:axId val="44092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of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181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Overall Air Pollutant Frequency for specific AQ sub area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695"/>
          <c:w val="0.931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v>Ambient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>
                <c:ptCount val="25"/>
                <c:pt idx="0">
                  <c:v>NO2</c:v>
                </c:pt>
                <c:pt idx="1">
                  <c:v>SO2</c:v>
                </c:pt>
                <c:pt idx="2">
                  <c:v>PM10</c:v>
                </c:pt>
                <c:pt idx="3">
                  <c:v>CO</c:v>
                </c:pt>
                <c:pt idx="4">
                  <c:v>PM2.5</c:v>
                </c:pt>
                <c:pt idx="5">
                  <c:v>O3</c:v>
                </c:pt>
                <c:pt idx="6">
                  <c:v>Metals (Pb)</c:v>
                </c:pt>
                <c:pt idx="7">
                  <c:v>VOC</c:v>
                </c:pt>
                <c:pt idx="8">
                  <c:v>Benzene</c:v>
                </c:pt>
                <c:pt idx="9">
                  <c:v>Black Carbon/smoke </c:v>
                </c:pt>
                <c:pt idx="10">
                  <c:v>NH3</c:v>
                </c:pt>
                <c:pt idx="11">
                  <c:v>HNO3</c:v>
                </c:pt>
                <c:pt idx="12">
                  <c:v>CH4</c:v>
                </c:pt>
                <c:pt idx="13">
                  <c:v>Aerosols</c:v>
                </c:pt>
                <c:pt idx="14">
                  <c:v>POPs</c:v>
                </c:pt>
                <c:pt idx="15">
                  <c:v>AOD</c:v>
                </c:pt>
                <c:pt idx="16">
                  <c:v>CO2</c:v>
                </c:pt>
                <c:pt idx="17">
                  <c:v>H202</c:v>
                </c:pt>
                <c:pt idx="18">
                  <c:v>HCHO</c:v>
                </c:pt>
                <c:pt idx="19">
                  <c:v>AQI</c:v>
                </c:pt>
                <c:pt idx="20">
                  <c:v>(PAH)Polycyclic Aromatic Hyd</c:v>
                </c:pt>
                <c:pt idx="21">
                  <c:v>Hg</c:v>
                </c:pt>
                <c:pt idx="22">
                  <c:v>Carbonyls </c:v>
                </c:pt>
                <c:pt idx="23">
                  <c:v>Hydrocarbons</c:v>
                </c:pt>
                <c:pt idx="24">
                  <c:v>SO42-</c:v>
                </c:pt>
              </c:strCache>
            </c:strRef>
          </c:cat>
          <c:val>
            <c:numRef>
              <c:f>'Aggr Conttyp by Reg - Ambient'!$Q$3:$Q$27</c:f>
              <c:numCache>
                <c:ptCount val="25"/>
                <c:pt idx="0">
                  <c:v>18</c:v>
                </c:pt>
                <c:pt idx="1">
                  <c:v>17</c:v>
                </c:pt>
                <c:pt idx="2">
                  <c:v>16</c:v>
                </c:pt>
                <c:pt idx="3">
                  <c:v>16</c:v>
                </c:pt>
                <c:pt idx="4">
                  <c:v>14</c:v>
                </c:pt>
                <c:pt idx="5">
                  <c:v>11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2</c:v>
                </c:pt>
                <c:pt idx="10">
                  <c:v>5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1</c:v>
                </c:pt>
                <c:pt idx="15">
                  <c:v>4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</c:ser>
        <c:ser>
          <c:idx val="1"/>
          <c:order val="1"/>
          <c:tx>
            <c:v>Emissions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>
                <c:ptCount val="25"/>
                <c:pt idx="0">
                  <c:v>NO2</c:v>
                </c:pt>
                <c:pt idx="1">
                  <c:v>SO2</c:v>
                </c:pt>
                <c:pt idx="2">
                  <c:v>PM10</c:v>
                </c:pt>
                <c:pt idx="3">
                  <c:v>CO</c:v>
                </c:pt>
                <c:pt idx="4">
                  <c:v>PM2.5</c:v>
                </c:pt>
                <c:pt idx="5">
                  <c:v>O3</c:v>
                </c:pt>
                <c:pt idx="6">
                  <c:v>Metals (Pb)</c:v>
                </c:pt>
                <c:pt idx="7">
                  <c:v>VOC</c:v>
                </c:pt>
                <c:pt idx="8">
                  <c:v>Benzene</c:v>
                </c:pt>
                <c:pt idx="9">
                  <c:v>Black Carbon/smoke </c:v>
                </c:pt>
                <c:pt idx="10">
                  <c:v>NH3</c:v>
                </c:pt>
                <c:pt idx="11">
                  <c:v>HNO3</c:v>
                </c:pt>
                <c:pt idx="12">
                  <c:v>CH4</c:v>
                </c:pt>
                <c:pt idx="13">
                  <c:v>Aerosols</c:v>
                </c:pt>
                <c:pt idx="14">
                  <c:v>POPs</c:v>
                </c:pt>
                <c:pt idx="15">
                  <c:v>AOD</c:v>
                </c:pt>
                <c:pt idx="16">
                  <c:v>CO2</c:v>
                </c:pt>
                <c:pt idx="17">
                  <c:v>H202</c:v>
                </c:pt>
                <c:pt idx="18">
                  <c:v>HCHO</c:v>
                </c:pt>
                <c:pt idx="19">
                  <c:v>AQI</c:v>
                </c:pt>
                <c:pt idx="20">
                  <c:v>(PAH)Polycyclic Aromatic Hyd</c:v>
                </c:pt>
                <c:pt idx="21">
                  <c:v>Hg</c:v>
                </c:pt>
                <c:pt idx="22">
                  <c:v>Carbonyls </c:v>
                </c:pt>
                <c:pt idx="23">
                  <c:v>Hydrocarbons</c:v>
                </c:pt>
                <c:pt idx="24">
                  <c:v>SO42-</c:v>
                </c:pt>
              </c:strCache>
            </c:strRef>
          </c:cat>
          <c:val>
            <c:numRef>
              <c:f>Emission!$R$3:$R$27</c:f>
              <c:numCache>
                <c:ptCount val="25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8</c:v>
                </c:pt>
                <c:pt idx="5">
                  <c:v>11</c:v>
                </c:pt>
                <c:pt idx="6">
                  <c:v>2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</c:ser>
        <c:ser>
          <c:idx val="2"/>
          <c:order val="2"/>
          <c:tx>
            <c:v>Health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>
                <c:ptCount val="25"/>
                <c:pt idx="0">
                  <c:v>NO2</c:v>
                </c:pt>
                <c:pt idx="1">
                  <c:v>SO2</c:v>
                </c:pt>
                <c:pt idx="2">
                  <c:v>PM10</c:v>
                </c:pt>
                <c:pt idx="3">
                  <c:v>CO</c:v>
                </c:pt>
                <c:pt idx="4">
                  <c:v>PM2.5</c:v>
                </c:pt>
                <c:pt idx="5">
                  <c:v>O3</c:v>
                </c:pt>
                <c:pt idx="6">
                  <c:v>Metals (Pb)</c:v>
                </c:pt>
                <c:pt idx="7">
                  <c:v>VOC</c:v>
                </c:pt>
                <c:pt idx="8">
                  <c:v>Benzene</c:v>
                </c:pt>
                <c:pt idx="9">
                  <c:v>Black Carbon/smoke </c:v>
                </c:pt>
                <c:pt idx="10">
                  <c:v>NH3</c:v>
                </c:pt>
                <c:pt idx="11">
                  <c:v>HNO3</c:v>
                </c:pt>
                <c:pt idx="12">
                  <c:v>CH4</c:v>
                </c:pt>
                <c:pt idx="13">
                  <c:v>Aerosols</c:v>
                </c:pt>
                <c:pt idx="14">
                  <c:v>POPs</c:v>
                </c:pt>
                <c:pt idx="15">
                  <c:v>AOD</c:v>
                </c:pt>
                <c:pt idx="16">
                  <c:v>CO2</c:v>
                </c:pt>
                <c:pt idx="17">
                  <c:v>H202</c:v>
                </c:pt>
                <c:pt idx="18">
                  <c:v>HCHO</c:v>
                </c:pt>
                <c:pt idx="19">
                  <c:v>AQI</c:v>
                </c:pt>
                <c:pt idx="20">
                  <c:v>(PAH)Polycyclic Aromatic Hyd</c:v>
                </c:pt>
                <c:pt idx="21">
                  <c:v>Hg</c:v>
                </c:pt>
                <c:pt idx="22">
                  <c:v>Carbonyls </c:v>
                </c:pt>
                <c:pt idx="23">
                  <c:v>Hydrocarbons</c:v>
                </c:pt>
                <c:pt idx="24">
                  <c:v>SO42-</c:v>
                </c:pt>
              </c:strCache>
            </c:strRef>
          </c:cat>
          <c:val>
            <c:numRef>
              <c:f>Health!$R$3:$R$27</c:f>
              <c:numCache>
                <c:ptCount val="25"/>
                <c:pt idx="0">
                  <c:v>18</c:v>
                </c:pt>
                <c:pt idx="1">
                  <c:v>17</c:v>
                </c:pt>
                <c:pt idx="2">
                  <c:v>17</c:v>
                </c:pt>
                <c:pt idx="3">
                  <c:v>14</c:v>
                </c:pt>
                <c:pt idx="4">
                  <c:v>15</c:v>
                </c:pt>
                <c:pt idx="5">
                  <c:v>13</c:v>
                </c:pt>
                <c:pt idx="6">
                  <c:v>6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</c:numCache>
            </c:numRef>
          </c:val>
        </c:ser>
        <c:axId val="61285040"/>
        <c:axId val="14694449"/>
      </c:barChart>
      <c:catAx>
        <c:axId val="61285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Pollutant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694449"/>
        <c:crosses val="autoZero"/>
        <c:auto val="1"/>
        <c:lblOffset val="100"/>
        <c:noMultiLvlLbl val="0"/>
      </c:catAx>
      <c:valAx>
        <c:axId val="14694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# of documents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2850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85"/>
          <c:y val="0.02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Ambient Obs Documents for Geographic Region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1275"/>
          <c:w val="0.9145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'Aggr Conttyp by Reg - Ambient'!$K$2</c:f>
              <c:strCache>
                <c:ptCount val="1"/>
                <c:pt idx="0">
                  <c:v>Africa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>
                <c:ptCount val="25"/>
                <c:pt idx="0">
                  <c:v>NO2</c:v>
                </c:pt>
                <c:pt idx="1">
                  <c:v>SO2</c:v>
                </c:pt>
                <c:pt idx="2">
                  <c:v>PM10</c:v>
                </c:pt>
                <c:pt idx="3">
                  <c:v>CO</c:v>
                </c:pt>
                <c:pt idx="4">
                  <c:v>PM2.5</c:v>
                </c:pt>
                <c:pt idx="5">
                  <c:v>O3</c:v>
                </c:pt>
                <c:pt idx="6">
                  <c:v>Metals (Pb)</c:v>
                </c:pt>
                <c:pt idx="7">
                  <c:v>VOC</c:v>
                </c:pt>
                <c:pt idx="8">
                  <c:v>Benzene</c:v>
                </c:pt>
                <c:pt idx="9">
                  <c:v>Black Carbon/smoke </c:v>
                </c:pt>
                <c:pt idx="10">
                  <c:v>NH3</c:v>
                </c:pt>
                <c:pt idx="11">
                  <c:v>HNO3</c:v>
                </c:pt>
                <c:pt idx="12">
                  <c:v>CH4</c:v>
                </c:pt>
                <c:pt idx="13">
                  <c:v>Aerosols</c:v>
                </c:pt>
                <c:pt idx="14">
                  <c:v>POPs</c:v>
                </c:pt>
                <c:pt idx="15">
                  <c:v>AOD</c:v>
                </c:pt>
                <c:pt idx="16">
                  <c:v>CO2</c:v>
                </c:pt>
                <c:pt idx="17">
                  <c:v>H202</c:v>
                </c:pt>
                <c:pt idx="18">
                  <c:v>HCHO</c:v>
                </c:pt>
                <c:pt idx="19">
                  <c:v>AQI</c:v>
                </c:pt>
                <c:pt idx="20">
                  <c:v>(PAH)Polycyclic Aromatic Hyd</c:v>
                </c:pt>
                <c:pt idx="21">
                  <c:v>Hg</c:v>
                </c:pt>
                <c:pt idx="22">
                  <c:v>Carbonyls </c:v>
                </c:pt>
                <c:pt idx="23">
                  <c:v>Hydrocarbons</c:v>
                </c:pt>
                <c:pt idx="24">
                  <c:v>SO42-</c:v>
                </c:pt>
              </c:strCache>
            </c:strRef>
          </c:cat>
          <c:val>
            <c:numRef>
              <c:f>'Aggr Conttyp by Reg - Ambient'!$K$3:$K$27</c:f>
              <c:numCach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strRef>
              <c:f>'Aggr Conttyp by Reg - Ambient'!$L$2</c:f>
              <c:strCache>
                <c:ptCount val="1"/>
                <c:pt idx="0">
                  <c:v>Asia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>
                <c:ptCount val="25"/>
                <c:pt idx="0">
                  <c:v>NO2</c:v>
                </c:pt>
                <c:pt idx="1">
                  <c:v>SO2</c:v>
                </c:pt>
                <c:pt idx="2">
                  <c:v>PM10</c:v>
                </c:pt>
                <c:pt idx="3">
                  <c:v>CO</c:v>
                </c:pt>
                <c:pt idx="4">
                  <c:v>PM2.5</c:v>
                </c:pt>
                <c:pt idx="5">
                  <c:v>O3</c:v>
                </c:pt>
                <c:pt idx="6">
                  <c:v>Metals (Pb)</c:v>
                </c:pt>
                <c:pt idx="7">
                  <c:v>VOC</c:v>
                </c:pt>
                <c:pt idx="8">
                  <c:v>Benzene</c:v>
                </c:pt>
                <c:pt idx="9">
                  <c:v>Black Carbon/smoke </c:v>
                </c:pt>
                <c:pt idx="10">
                  <c:v>NH3</c:v>
                </c:pt>
                <c:pt idx="11">
                  <c:v>HNO3</c:v>
                </c:pt>
                <c:pt idx="12">
                  <c:v>CH4</c:v>
                </c:pt>
                <c:pt idx="13">
                  <c:v>Aerosols</c:v>
                </c:pt>
                <c:pt idx="14">
                  <c:v>POPs</c:v>
                </c:pt>
                <c:pt idx="15">
                  <c:v>AOD</c:v>
                </c:pt>
                <c:pt idx="16">
                  <c:v>CO2</c:v>
                </c:pt>
                <c:pt idx="17">
                  <c:v>H202</c:v>
                </c:pt>
                <c:pt idx="18">
                  <c:v>HCHO</c:v>
                </c:pt>
                <c:pt idx="19">
                  <c:v>AQI</c:v>
                </c:pt>
                <c:pt idx="20">
                  <c:v>(PAH)Polycyclic Aromatic Hyd</c:v>
                </c:pt>
                <c:pt idx="21">
                  <c:v>Hg</c:v>
                </c:pt>
                <c:pt idx="22">
                  <c:v>Carbonyls </c:v>
                </c:pt>
                <c:pt idx="23">
                  <c:v>Hydrocarbons</c:v>
                </c:pt>
                <c:pt idx="24">
                  <c:v>SO42-</c:v>
                </c:pt>
              </c:strCache>
            </c:strRef>
          </c:cat>
          <c:val>
            <c:numRef>
              <c:f>'Aggr Conttyp by Reg - Ambient'!$L$3:$L$27</c:f>
              <c:numCach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</c:numCache>
            </c:numRef>
          </c:val>
        </c:ser>
        <c:ser>
          <c:idx val="2"/>
          <c:order val="2"/>
          <c:tx>
            <c:strRef>
              <c:f>'Aggr Conttyp by Reg - Ambient'!$M$2</c:f>
              <c:strCache>
                <c:ptCount val="1"/>
                <c:pt idx="0">
                  <c:v>Europe 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>
                <c:ptCount val="25"/>
                <c:pt idx="0">
                  <c:v>NO2</c:v>
                </c:pt>
                <c:pt idx="1">
                  <c:v>SO2</c:v>
                </c:pt>
                <c:pt idx="2">
                  <c:v>PM10</c:v>
                </c:pt>
                <c:pt idx="3">
                  <c:v>CO</c:v>
                </c:pt>
                <c:pt idx="4">
                  <c:v>PM2.5</c:v>
                </c:pt>
                <c:pt idx="5">
                  <c:v>O3</c:v>
                </c:pt>
                <c:pt idx="6">
                  <c:v>Metals (Pb)</c:v>
                </c:pt>
                <c:pt idx="7">
                  <c:v>VOC</c:v>
                </c:pt>
                <c:pt idx="8">
                  <c:v>Benzene</c:v>
                </c:pt>
                <c:pt idx="9">
                  <c:v>Black Carbon/smoke </c:v>
                </c:pt>
                <c:pt idx="10">
                  <c:v>NH3</c:v>
                </c:pt>
                <c:pt idx="11">
                  <c:v>HNO3</c:v>
                </c:pt>
                <c:pt idx="12">
                  <c:v>CH4</c:v>
                </c:pt>
                <c:pt idx="13">
                  <c:v>Aerosols</c:v>
                </c:pt>
                <c:pt idx="14">
                  <c:v>POPs</c:v>
                </c:pt>
                <c:pt idx="15">
                  <c:v>AOD</c:v>
                </c:pt>
                <c:pt idx="16">
                  <c:v>CO2</c:v>
                </c:pt>
                <c:pt idx="17">
                  <c:v>H202</c:v>
                </c:pt>
                <c:pt idx="18">
                  <c:v>HCHO</c:v>
                </c:pt>
                <c:pt idx="19">
                  <c:v>AQI</c:v>
                </c:pt>
                <c:pt idx="20">
                  <c:v>(PAH)Polycyclic Aromatic Hyd</c:v>
                </c:pt>
                <c:pt idx="21">
                  <c:v>Hg</c:v>
                </c:pt>
                <c:pt idx="22">
                  <c:v>Carbonyls </c:v>
                </c:pt>
                <c:pt idx="23">
                  <c:v>Hydrocarbons</c:v>
                </c:pt>
                <c:pt idx="24">
                  <c:v>SO42-</c:v>
                </c:pt>
              </c:strCache>
            </c:strRef>
          </c:cat>
          <c:val>
            <c:numRef>
              <c:f>'Aggr Conttyp by Reg - Ambient'!$M$3:$M$27</c:f>
              <c:numCach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3"/>
          <c:order val="3"/>
          <c:tx>
            <c:strRef>
              <c:f>'Aggr Conttyp by Reg - Ambient'!$N$2</c:f>
              <c:strCache>
                <c:ptCount val="1"/>
                <c:pt idx="0">
                  <c:v>N. America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>
                <c:ptCount val="25"/>
                <c:pt idx="0">
                  <c:v>NO2</c:v>
                </c:pt>
                <c:pt idx="1">
                  <c:v>SO2</c:v>
                </c:pt>
                <c:pt idx="2">
                  <c:v>PM10</c:v>
                </c:pt>
                <c:pt idx="3">
                  <c:v>CO</c:v>
                </c:pt>
                <c:pt idx="4">
                  <c:v>PM2.5</c:v>
                </c:pt>
                <c:pt idx="5">
                  <c:v>O3</c:v>
                </c:pt>
                <c:pt idx="6">
                  <c:v>Metals (Pb)</c:v>
                </c:pt>
                <c:pt idx="7">
                  <c:v>VOC</c:v>
                </c:pt>
                <c:pt idx="8">
                  <c:v>Benzene</c:v>
                </c:pt>
                <c:pt idx="9">
                  <c:v>Black Carbon/smoke </c:v>
                </c:pt>
                <c:pt idx="10">
                  <c:v>NH3</c:v>
                </c:pt>
                <c:pt idx="11">
                  <c:v>HNO3</c:v>
                </c:pt>
                <c:pt idx="12">
                  <c:v>CH4</c:v>
                </c:pt>
                <c:pt idx="13">
                  <c:v>Aerosols</c:v>
                </c:pt>
                <c:pt idx="14">
                  <c:v>POPs</c:v>
                </c:pt>
                <c:pt idx="15">
                  <c:v>AOD</c:v>
                </c:pt>
                <c:pt idx="16">
                  <c:v>CO2</c:v>
                </c:pt>
                <c:pt idx="17">
                  <c:v>H202</c:v>
                </c:pt>
                <c:pt idx="18">
                  <c:v>HCHO</c:v>
                </c:pt>
                <c:pt idx="19">
                  <c:v>AQI</c:v>
                </c:pt>
                <c:pt idx="20">
                  <c:v>(PAH)Polycyclic Aromatic Hyd</c:v>
                </c:pt>
                <c:pt idx="21">
                  <c:v>Hg</c:v>
                </c:pt>
                <c:pt idx="22">
                  <c:v>Carbonyls </c:v>
                </c:pt>
                <c:pt idx="23">
                  <c:v>Hydrocarbons</c:v>
                </c:pt>
                <c:pt idx="24">
                  <c:v>SO42-</c:v>
                </c:pt>
              </c:strCache>
            </c:strRef>
          </c:cat>
          <c:val>
            <c:numRef>
              <c:f>'Aggr Conttyp by Reg - Ambient'!$N$3:$N$27</c:f>
              <c:numCache>
                <c:ptCount val="25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4"/>
          <c:order val="4"/>
          <c:tx>
            <c:strRef>
              <c:f>'Aggr Conttyp by Reg - Ambient'!$O$2</c:f>
              <c:strCache>
                <c:ptCount val="1"/>
                <c:pt idx="0">
                  <c:v>S. America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>
                <c:ptCount val="25"/>
                <c:pt idx="0">
                  <c:v>NO2</c:v>
                </c:pt>
                <c:pt idx="1">
                  <c:v>SO2</c:v>
                </c:pt>
                <c:pt idx="2">
                  <c:v>PM10</c:v>
                </c:pt>
                <c:pt idx="3">
                  <c:v>CO</c:v>
                </c:pt>
                <c:pt idx="4">
                  <c:v>PM2.5</c:v>
                </c:pt>
                <c:pt idx="5">
                  <c:v>O3</c:v>
                </c:pt>
                <c:pt idx="6">
                  <c:v>Metals (Pb)</c:v>
                </c:pt>
                <c:pt idx="7">
                  <c:v>VOC</c:v>
                </c:pt>
                <c:pt idx="8">
                  <c:v>Benzene</c:v>
                </c:pt>
                <c:pt idx="9">
                  <c:v>Black Carbon/smoke </c:v>
                </c:pt>
                <c:pt idx="10">
                  <c:v>NH3</c:v>
                </c:pt>
                <c:pt idx="11">
                  <c:v>HNO3</c:v>
                </c:pt>
                <c:pt idx="12">
                  <c:v>CH4</c:v>
                </c:pt>
                <c:pt idx="13">
                  <c:v>Aerosols</c:v>
                </c:pt>
                <c:pt idx="14">
                  <c:v>POPs</c:v>
                </c:pt>
                <c:pt idx="15">
                  <c:v>AOD</c:v>
                </c:pt>
                <c:pt idx="16">
                  <c:v>CO2</c:v>
                </c:pt>
                <c:pt idx="17">
                  <c:v>H202</c:v>
                </c:pt>
                <c:pt idx="18">
                  <c:v>HCHO</c:v>
                </c:pt>
                <c:pt idx="19">
                  <c:v>AQI</c:v>
                </c:pt>
                <c:pt idx="20">
                  <c:v>(PAH)Polycyclic Aromatic Hyd</c:v>
                </c:pt>
                <c:pt idx="21">
                  <c:v>Hg</c:v>
                </c:pt>
                <c:pt idx="22">
                  <c:v>Carbonyls </c:v>
                </c:pt>
                <c:pt idx="23">
                  <c:v>Hydrocarbons</c:v>
                </c:pt>
                <c:pt idx="24">
                  <c:v>SO42-</c:v>
                </c:pt>
              </c:strCache>
            </c:strRef>
          </c:cat>
          <c:val>
            <c:numRef>
              <c:f>'Aggr Conttyp by Reg - Ambient'!$O$3:$O$27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5"/>
          <c:order val="5"/>
          <c:tx>
            <c:strRef>
              <c:f>'Aggr Conttyp by Reg - Ambient'!$P$2</c:f>
              <c:strCache>
                <c:ptCount val="1"/>
                <c:pt idx="0">
                  <c:v>International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>
                <c:ptCount val="25"/>
                <c:pt idx="0">
                  <c:v>NO2</c:v>
                </c:pt>
                <c:pt idx="1">
                  <c:v>SO2</c:v>
                </c:pt>
                <c:pt idx="2">
                  <c:v>PM10</c:v>
                </c:pt>
                <c:pt idx="3">
                  <c:v>CO</c:v>
                </c:pt>
                <c:pt idx="4">
                  <c:v>PM2.5</c:v>
                </c:pt>
                <c:pt idx="5">
                  <c:v>O3</c:v>
                </c:pt>
                <c:pt idx="6">
                  <c:v>Metals (Pb)</c:v>
                </c:pt>
                <c:pt idx="7">
                  <c:v>VOC</c:v>
                </c:pt>
                <c:pt idx="8">
                  <c:v>Benzene</c:v>
                </c:pt>
                <c:pt idx="9">
                  <c:v>Black Carbon/smoke </c:v>
                </c:pt>
                <c:pt idx="10">
                  <c:v>NH3</c:v>
                </c:pt>
                <c:pt idx="11">
                  <c:v>HNO3</c:v>
                </c:pt>
                <c:pt idx="12">
                  <c:v>CH4</c:v>
                </c:pt>
                <c:pt idx="13">
                  <c:v>Aerosols</c:v>
                </c:pt>
                <c:pt idx="14">
                  <c:v>POPs</c:v>
                </c:pt>
                <c:pt idx="15">
                  <c:v>AOD</c:v>
                </c:pt>
                <c:pt idx="16">
                  <c:v>CO2</c:v>
                </c:pt>
                <c:pt idx="17">
                  <c:v>H202</c:v>
                </c:pt>
                <c:pt idx="18">
                  <c:v>HCHO</c:v>
                </c:pt>
                <c:pt idx="19">
                  <c:v>AQI</c:v>
                </c:pt>
                <c:pt idx="20">
                  <c:v>(PAH)Polycyclic Aromatic Hyd</c:v>
                </c:pt>
                <c:pt idx="21">
                  <c:v>Hg</c:v>
                </c:pt>
                <c:pt idx="22">
                  <c:v>Carbonyls </c:v>
                </c:pt>
                <c:pt idx="23">
                  <c:v>Hydrocarbons</c:v>
                </c:pt>
                <c:pt idx="24">
                  <c:v>SO42-</c:v>
                </c:pt>
              </c:strCache>
            </c:strRef>
          </c:cat>
          <c:val>
            <c:numRef>
              <c:f>'Aggr Conttyp by Reg - Ambient'!$P$3:$P$27</c:f>
              <c:numCache>
                <c:ptCount val="25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</c:numCache>
            </c:numRef>
          </c:val>
        </c:ser>
        <c:axId val="65141178"/>
        <c:axId val="49399691"/>
      </c:barChart>
      <c:catAx>
        <c:axId val="65141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parameters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399691"/>
        <c:crosses val="autoZero"/>
        <c:auto val="1"/>
        <c:lblOffset val="100"/>
        <c:noMultiLvlLbl val="0"/>
      </c:catAx>
      <c:valAx>
        <c:axId val="49399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# of documents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141178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5"/>
          <c:y val="0.80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Number of Stations per Region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'Country Staton Params'!$B$156:$B$161</c:f>
              <c:strCache/>
            </c:strRef>
          </c:cat>
          <c:val>
            <c:numRef>
              <c:f>'Country Staton Params'!$E$156:$E$161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2683920"/>
        <c:axId val="27284369"/>
      </c:barChart>
      <c:catAx>
        <c:axId val="62683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7284369"/>
        <c:crosses val="autoZero"/>
        <c:auto val="1"/>
        <c:lblOffset val="100"/>
        <c:noMultiLvlLbl val="0"/>
      </c:catAx>
      <c:valAx>
        <c:axId val="272843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626839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Number of Stations per Person and Region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'Country Staton Params'!$B$156:$B$161</c:f>
              <c:strCache/>
            </c:strRef>
          </c:cat>
          <c:val>
            <c:numRef>
              <c:f>'Country Staton Params'!$U$156:$U$161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4232730"/>
        <c:axId val="62550251"/>
      </c:barChart>
      <c:catAx>
        <c:axId val="44232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62550251"/>
        <c:crosses val="autoZero"/>
        <c:auto val="1"/>
        <c:lblOffset val="100"/>
        <c:noMultiLvlLbl val="0"/>
      </c:catAx>
      <c:valAx>
        <c:axId val="625502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442327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Monitoring by Parameter:  Global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'Country Staton Params'!$B$162</c:f>
              <c:strCache>
                <c:ptCount val="1"/>
                <c:pt idx="0">
                  <c:v>Global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FF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FF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FF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FF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'Country Staton Params'!$F$155:$S$155</c:f>
              <c:strCache/>
            </c:strRef>
          </c:cat>
          <c:val>
            <c:numRef>
              <c:f>'Country Staton Params'!$F$162:$S$162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26081348"/>
        <c:axId val="33405541"/>
      </c:barChart>
      <c:catAx>
        <c:axId val="26081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3405541"/>
        <c:crosses val="autoZero"/>
        <c:auto val="1"/>
        <c:lblOffset val="100"/>
        <c:noMultiLvlLbl val="0"/>
      </c:catAx>
      <c:valAx>
        <c:axId val="33405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Number of Stations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60813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Monitored Parameters: N. America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Params'!$B$160</c:f>
              <c:strCache>
                <c:ptCount val="1"/>
                <c:pt idx="0">
                  <c:v>N. America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'Country Staton Params'!$F$155:$S$155</c:f>
              <c:strCache>
                <c:ptCount val="14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TSP</c:v>
                </c:pt>
                <c:pt idx="9">
                  <c:v>Pb</c:v>
                </c:pt>
                <c:pt idx="10">
                  <c:v>Metals-NoPb</c:v>
                </c:pt>
                <c:pt idx="11">
                  <c:v>PAH4</c:v>
                </c:pt>
                <c:pt idx="12">
                  <c:v>Dust Dep.</c:v>
                </c:pt>
                <c:pt idx="13">
                  <c:v>Other</c:v>
                </c:pt>
              </c:strCache>
            </c:strRef>
          </c:cat>
          <c:val>
            <c:numRef>
              <c:f>'Country Staton Params'!$F$160:$S$160</c:f>
              <c:numCache>
                <c:ptCount val="14"/>
                <c:pt idx="0">
                  <c:v>3621</c:v>
                </c:pt>
                <c:pt idx="1">
                  <c:v>3491</c:v>
                </c:pt>
                <c:pt idx="2">
                  <c:v>3294</c:v>
                </c:pt>
                <c:pt idx="3">
                  <c:v>3527</c:v>
                </c:pt>
                <c:pt idx="4">
                  <c:v>3575</c:v>
                </c:pt>
                <c:pt idx="5">
                  <c:v>494</c:v>
                </c:pt>
                <c:pt idx="6">
                  <c:v>3296</c:v>
                </c:pt>
                <c:pt idx="7">
                  <c:v>3793</c:v>
                </c:pt>
                <c:pt idx="8">
                  <c:v>111</c:v>
                </c:pt>
                <c:pt idx="9">
                  <c:v>3300</c:v>
                </c:pt>
                <c:pt idx="10">
                  <c:v>0</c:v>
                </c:pt>
                <c:pt idx="11">
                  <c:v>20</c:v>
                </c:pt>
                <c:pt idx="12">
                  <c:v>0</c:v>
                </c:pt>
                <c:pt idx="13">
                  <c:v>810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Monitored Parameters: Asia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Params'!$B$157</c:f>
              <c:strCache>
                <c:ptCount val="1"/>
                <c:pt idx="0">
                  <c:v>Asia, Southeast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'Country Staton Params'!$F$155:$S$155</c:f>
              <c:strCache/>
            </c:strRef>
          </c:cat>
          <c:val>
            <c:numRef>
              <c:f>'Country Staton Params'!$F$157:$S$157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Monitored Parameters: Africa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Params'!$B$156</c:f>
              <c:strCache>
                <c:ptCount val="1"/>
                <c:pt idx="0">
                  <c:v>Africa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'Country Staton Params'!$F$155:$S$155</c:f>
              <c:strCache/>
            </c:strRef>
          </c:cat>
          <c:val>
            <c:numRef>
              <c:f>'Country Staton Params'!$F$156:$S$156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Relationship Id="rId11" Type="http://schemas.openxmlformats.org/officeDocument/2006/relationships/chart" Target="/xl/charts/chart22.xml" /><Relationship Id="rId12" Type="http://schemas.openxmlformats.org/officeDocument/2006/relationships/chart" Target="/xl/charts/chart23.xml" /><Relationship Id="rId13" Type="http://schemas.openxmlformats.org/officeDocument/2006/relationships/chart" Target="/xl/charts/chart24.xml" /><Relationship Id="rId14" Type="http://schemas.openxmlformats.org/officeDocument/2006/relationships/chart" Target="/xl/charts/chart2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514350</xdr:colOff>
      <xdr:row>52</xdr:row>
      <xdr:rowOff>95250</xdr:rowOff>
    </xdr:from>
    <xdr:to>
      <xdr:col>30</xdr:col>
      <xdr:colOff>447675</xdr:colOff>
      <xdr:row>85</xdr:row>
      <xdr:rowOff>28575</xdr:rowOff>
    </xdr:to>
    <xdr:graphicFrame>
      <xdr:nvGraphicFramePr>
        <xdr:cNvPr id="1" name="Chart 1"/>
        <xdr:cNvGraphicFramePr/>
      </xdr:nvGraphicFramePr>
      <xdr:xfrm>
        <a:off x="12734925" y="8515350"/>
        <a:ext cx="761047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485775</xdr:colOff>
      <xdr:row>20</xdr:row>
      <xdr:rowOff>104775</xdr:rowOff>
    </xdr:from>
    <xdr:to>
      <xdr:col>53</xdr:col>
      <xdr:colOff>9525</xdr:colOff>
      <xdr:row>41</xdr:row>
      <xdr:rowOff>133350</xdr:rowOff>
    </xdr:to>
    <xdr:graphicFrame>
      <xdr:nvGraphicFramePr>
        <xdr:cNvPr id="1" name="Chart 11"/>
        <xdr:cNvGraphicFramePr/>
      </xdr:nvGraphicFramePr>
      <xdr:xfrm>
        <a:off x="42395775" y="3343275"/>
        <a:ext cx="131445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40</xdr:col>
      <xdr:colOff>504825</xdr:colOff>
      <xdr:row>42</xdr:row>
      <xdr:rowOff>85725</xdr:rowOff>
    </xdr:from>
    <xdr:to>
      <xdr:col>53</xdr:col>
      <xdr:colOff>19050</xdr:colOff>
      <xdr:row>63</xdr:row>
      <xdr:rowOff>104775</xdr:rowOff>
    </xdr:to>
    <xdr:graphicFrame>
      <xdr:nvGraphicFramePr>
        <xdr:cNvPr id="2" name="Chart 15"/>
        <xdr:cNvGraphicFramePr/>
      </xdr:nvGraphicFramePr>
      <xdr:xfrm>
        <a:off x="42414825" y="6886575"/>
        <a:ext cx="1313497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133350</xdr:colOff>
      <xdr:row>164</xdr:row>
      <xdr:rowOff>152400</xdr:rowOff>
    </xdr:from>
    <xdr:to>
      <xdr:col>9</xdr:col>
      <xdr:colOff>314325</xdr:colOff>
      <xdr:row>199</xdr:row>
      <xdr:rowOff>95250</xdr:rowOff>
    </xdr:to>
    <xdr:graphicFrame>
      <xdr:nvGraphicFramePr>
        <xdr:cNvPr id="3" name="Chart 16"/>
        <xdr:cNvGraphicFramePr/>
      </xdr:nvGraphicFramePr>
      <xdr:xfrm>
        <a:off x="4324350" y="26698575"/>
        <a:ext cx="5419725" cy="5610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771525</xdr:colOff>
      <xdr:row>164</xdr:row>
      <xdr:rowOff>133350</xdr:rowOff>
    </xdr:from>
    <xdr:to>
      <xdr:col>14</xdr:col>
      <xdr:colOff>942975</xdr:colOff>
      <xdr:row>199</xdr:row>
      <xdr:rowOff>95250</xdr:rowOff>
    </xdr:to>
    <xdr:graphicFrame>
      <xdr:nvGraphicFramePr>
        <xdr:cNvPr id="4" name="Chart 17"/>
        <xdr:cNvGraphicFramePr/>
      </xdr:nvGraphicFramePr>
      <xdr:xfrm>
        <a:off x="10201275" y="26679525"/>
        <a:ext cx="5410200" cy="5629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38100</xdr:colOff>
      <xdr:row>164</xdr:row>
      <xdr:rowOff>152400</xdr:rowOff>
    </xdr:from>
    <xdr:to>
      <xdr:col>21</xdr:col>
      <xdr:colOff>219075</xdr:colOff>
      <xdr:row>199</xdr:row>
      <xdr:rowOff>66675</xdr:rowOff>
    </xdr:to>
    <xdr:graphicFrame>
      <xdr:nvGraphicFramePr>
        <xdr:cNvPr id="5" name="Chart 18"/>
        <xdr:cNvGraphicFramePr/>
      </xdr:nvGraphicFramePr>
      <xdr:xfrm>
        <a:off x="15754350" y="26698575"/>
        <a:ext cx="6467475" cy="5581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142875</xdr:colOff>
      <xdr:row>201</xdr:row>
      <xdr:rowOff>9525</xdr:rowOff>
    </xdr:from>
    <xdr:to>
      <xdr:col>10</xdr:col>
      <xdr:colOff>142875</xdr:colOff>
      <xdr:row>234</xdr:row>
      <xdr:rowOff>57150</xdr:rowOff>
    </xdr:to>
    <xdr:graphicFrame>
      <xdr:nvGraphicFramePr>
        <xdr:cNvPr id="6" name="Chart 21"/>
        <xdr:cNvGraphicFramePr/>
      </xdr:nvGraphicFramePr>
      <xdr:xfrm>
        <a:off x="4333875" y="32546925"/>
        <a:ext cx="6286500" cy="5391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314325</xdr:colOff>
      <xdr:row>200</xdr:row>
      <xdr:rowOff>152400</xdr:rowOff>
    </xdr:from>
    <xdr:to>
      <xdr:col>16</xdr:col>
      <xdr:colOff>323850</xdr:colOff>
      <xdr:row>234</xdr:row>
      <xdr:rowOff>38100</xdr:rowOff>
    </xdr:to>
    <xdr:graphicFrame>
      <xdr:nvGraphicFramePr>
        <xdr:cNvPr id="7" name="Chart 22"/>
        <xdr:cNvGraphicFramePr/>
      </xdr:nvGraphicFramePr>
      <xdr:xfrm>
        <a:off x="10791825" y="32527875"/>
        <a:ext cx="6296025" cy="5391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533400</xdr:colOff>
      <xdr:row>201</xdr:row>
      <xdr:rowOff>28575</xdr:rowOff>
    </xdr:from>
    <xdr:to>
      <xdr:col>22</xdr:col>
      <xdr:colOff>561975</xdr:colOff>
      <xdr:row>234</xdr:row>
      <xdr:rowOff>95250</xdr:rowOff>
    </xdr:to>
    <xdr:graphicFrame>
      <xdr:nvGraphicFramePr>
        <xdr:cNvPr id="8" name="Chart 23"/>
        <xdr:cNvGraphicFramePr/>
      </xdr:nvGraphicFramePr>
      <xdr:xfrm>
        <a:off x="17297400" y="32565975"/>
        <a:ext cx="6315075" cy="5410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40</xdr:col>
      <xdr:colOff>485775</xdr:colOff>
      <xdr:row>20</xdr:row>
      <xdr:rowOff>104775</xdr:rowOff>
    </xdr:from>
    <xdr:to>
      <xdr:col>53</xdr:col>
      <xdr:colOff>9525</xdr:colOff>
      <xdr:row>41</xdr:row>
      <xdr:rowOff>133350</xdr:rowOff>
    </xdr:to>
    <xdr:graphicFrame>
      <xdr:nvGraphicFramePr>
        <xdr:cNvPr id="9" name="Chart 24"/>
        <xdr:cNvGraphicFramePr/>
      </xdr:nvGraphicFramePr>
      <xdr:xfrm>
        <a:off x="42395775" y="3343275"/>
        <a:ext cx="13144500" cy="3429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40</xdr:col>
      <xdr:colOff>504825</xdr:colOff>
      <xdr:row>42</xdr:row>
      <xdr:rowOff>85725</xdr:rowOff>
    </xdr:from>
    <xdr:to>
      <xdr:col>53</xdr:col>
      <xdr:colOff>19050</xdr:colOff>
      <xdr:row>64</xdr:row>
      <xdr:rowOff>104775</xdr:rowOff>
    </xdr:to>
    <xdr:graphicFrame>
      <xdr:nvGraphicFramePr>
        <xdr:cNvPr id="10" name="Chart 25"/>
        <xdr:cNvGraphicFramePr/>
      </xdr:nvGraphicFramePr>
      <xdr:xfrm>
        <a:off x="42414825" y="6886575"/>
        <a:ext cx="13134975" cy="3581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352425</xdr:colOff>
      <xdr:row>1</xdr:row>
      <xdr:rowOff>152400</xdr:rowOff>
    </xdr:from>
    <xdr:to>
      <xdr:col>71</xdr:col>
      <xdr:colOff>247650</xdr:colOff>
      <xdr:row>47</xdr:row>
      <xdr:rowOff>57150</xdr:rowOff>
    </xdr:to>
    <xdr:graphicFrame>
      <xdr:nvGraphicFramePr>
        <xdr:cNvPr id="1" name="Shape 1"/>
        <xdr:cNvGraphicFramePr/>
      </xdr:nvGraphicFramePr>
      <xdr:xfrm>
        <a:off x="42881550" y="314325"/>
        <a:ext cx="11477625" cy="735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99</xdr:row>
      <xdr:rowOff>95250</xdr:rowOff>
    </xdr:from>
    <xdr:to>
      <xdr:col>16</xdr:col>
      <xdr:colOff>180975</xdr:colOff>
      <xdr:row>123</xdr:row>
      <xdr:rowOff>76200</xdr:rowOff>
    </xdr:to>
    <xdr:graphicFrame>
      <xdr:nvGraphicFramePr>
        <xdr:cNvPr id="2" name="Chart 4"/>
        <xdr:cNvGraphicFramePr/>
      </xdr:nvGraphicFramePr>
      <xdr:xfrm>
        <a:off x="9848850" y="16125825"/>
        <a:ext cx="569595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3867150</xdr:colOff>
      <xdr:row>111</xdr:row>
      <xdr:rowOff>57150</xdr:rowOff>
    </xdr:from>
    <xdr:to>
      <xdr:col>10</xdr:col>
      <xdr:colOff>714375</xdr:colOff>
      <xdr:row>137</xdr:row>
      <xdr:rowOff>152400</xdr:rowOff>
    </xdr:to>
    <xdr:graphicFrame>
      <xdr:nvGraphicFramePr>
        <xdr:cNvPr id="3" name="Chart 5"/>
        <xdr:cNvGraphicFramePr/>
      </xdr:nvGraphicFramePr>
      <xdr:xfrm>
        <a:off x="5086350" y="18030825"/>
        <a:ext cx="6191250" cy="4305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628650</xdr:colOff>
      <xdr:row>95</xdr:row>
      <xdr:rowOff>142875</xdr:rowOff>
    </xdr:from>
    <xdr:to>
      <xdr:col>24</xdr:col>
      <xdr:colOff>57150</xdr:colOff>
      <xdr:row>124</xdr:row>
      <xdr:rowOff>47625</xdr:rowOff>
    </xdr:to>
    <xdr:graphicFrame>
      <xdr:nvGraphicFramePr>
        <xdr:cNvPr id="4" name="Chart 6"/>
        <xdr:cNvGraphicFramePr/>
      </xdr:nvGraphicFramePr>
      <xdr:xfrm>
        <a:off x="15192375" y="15525750"/>
        <a:ext cx="6629400" cy="4600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161925</xdr:colOff>
      <xdr:row>156</xdr:row>
      <xdr:rowOff>66675</xdr:rowOff>
    </xdr:from>
    <xdr:to>
      <xdr:col>14</xdr:col>
      <xdr:colOff>104775</xdr:colOff>
      <xdr:row>180</xdr:row>
      <xdr:rowOff>9525</xdr:rowOff>
    </xdr:to>
    <xdr:graphicFrame>
      <xdr:nvGraphicFramePr>
        <xdr:cNvPr id="5" name="Chart 8"/>
        <xdr:cNvGraphicFramePr/>
      </xdr:nvGraphicFramePr>
      <xdr:xfrm>
        <a:off x="9124950" y="25326975"/>
        <a:ext cx="4743450" cy="3829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104775</xdr:colOff>
      <xdr:row>138</xdr:row>
      <xdr:rowOff>38100</xdr:rowOff>
    </xdr:from>
    <xdr:to>
      <xdr:col>21</xdr:col>
      <xdr:colOff>781050</xdr:colOff>
      <xdr:row>162</xdr:row>
      <xdr:rowOff>0</xdr:rowOff>
    </xdr:to>
    <xdr:graphicFrame>
      <xdr:nvGraphicFramePr>
        <xdr:cNvPr id="6" name="Chart 9"/>
        <xdr:cNvGraphicFramePr/>
      </xdr:nvGraphicFramePr>
      <xdr:xfrm>
        <a:off x="14668500" y="22383750"/>
        <a:ext cx="5476875" cy="3848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190500</xdr:colOff>
      <xdr:row>156</xdr:row>
      <xdr:rowOff>152400</xdr:rowOff>
    </xdr:from>
    <xdr:to>
      <xdr:col>27</xdr:col>
      <xdr:colOff>409575</xdr:colOff>
      <xdr:row>180</xdr:row>
      <xdr:rowOff>123825</xdr:rowOff>
    </xdr:to>
    <xdr:graphicFrame>
      <xdr:nvGraphicFramePr>
        <xdr:cNvPr id="7" name="Chart 10"/>
        <xdr:cNvGraphicFramePr/>
      </xdr:nvGraphicFramePr>
      <xdr:xfrm>
        <a:off x="19554825" y="25412700"/>
        <a:ext cx="5019675" cy="3857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27</xdr:col>
      <xdr:colOff>542925</xdr:colOff>
      <xdr:row>156</xdr:row>
      <xdr:rowOff>152400</xdr:rowOff>
    </xdr:from>
    <xdr:to>
      <xdr:col>33</xdr:col>
      <xdr:colOff>0</xdr:colOff>
      <xdr:row>180</xdr:row>
      <xdr:rowOff>133350</xdr:rowOff>
    </xdr:to>
    <xdr:graphicFrame>
      <xdr:nvGraphicFramePr>
        <xdr:cNvPr id="8" name="Chart 11"/>
        <xdr:cNvGraphicFramePr/>
      </xdr:nvGraphicFramePr>
      <xdr:xfrm>
        <a:off x="24707850" y="25412700"/>
        <a:ext cx="4257675" cy="3867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39</xdr:col>
      <xdr:colOff>276225</xdr:colOff>
      <xdr:row>157</xdr:row>
      <xdr:rowOff>0</xdr:rowOff>
    </xdr:from>
    <xdr:to>
      <xdr:col>46</xdr:col>
      <xdr:colOff>9525</xdr:colOff>
      <xdr:row>180</xdr:row>
      <xdr:rowOff>152400</xdr:rowOff>
    </xdr:to>
    <xdr:graphicFrame>
      <xdr:nvGraphicFramePr>
        <xdr:cNvPr id="9" name="Chart 13"/>
        <xdr:cNvGraphicFramePr/>
      </xdr:nvGraphicFramePr>
      <xdr:xfrm>
        <a:off x="34042350" y="25422225"/>
        <a:ext cx="4953000" cy="3876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15</xdr:col>
      <xdr:colOff>142875</xdr:colOff>
      <xdr:row>113</xdr:row>
      <xdr:rowOff>38100</xdr:rowOff>
    </xdr:from>
    <xdr:to>
      <xdr:col>22</xdr:col>
      <xdr:colOff>66675</xdr:colOff>
      <xdr:row>137</xdr:row>
      <xdr:rowOff>0</xdr:rowOff>
    </xdr:to>
    <xdr:graphicFrame>
      <xdr:nvGraphicFramePr>
        <xdr:cNvPr id="10" name="Chart 14"/>
        <xdr:cNvGraphicFramePr/>
      </xdr:nvGraphicFramePr>
      <xdr:xfrm>
        <a:off x="14706600" y="18335625"/>
        <a:ext cx="5524500" cy="3848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33</xdr:col>
      <xdr:colOff>0</xdr:colOff>
      <xdr:row>156</xdr:row>
      <xdr:rowOff>133350</xdr:rowOff>
    </xdr:from>
    <xdr:to>
      <xdr:col>39</xdr:col>
      <xdr:colOff>133350</xdr:colOff>
      <xdr:row>180</xdr:row>
      <xdr:rowOff>133350</xdr:rowOff>
    </xdr:to>
    <xdr:graphicFrame>
      <xdr:nvGraphicFramePr>
        <xdr:cNvPr id="11" name="Chart 15"/>
        <xdr:cNvGraphicFramePr/>
      </xdr:nvGraphicFramePr>
      <xdr:xfrm>
        <a:off x="28965525" y="25393650"/>
        <a:ext cx="4933950" cy="3886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476250</xdr:colOff>
      <xdr:row>126</xdr:row>
      <xdr:rowOff>9525</xdr:rowOff>
    </xdr:from>
    <xdr:to>
      <xdr:col>12</xdr:col>
      <xdr:colOff>295275</xdr:colOff>
      <xdr:row>152</xdr:row>
      <xdr:rowOff>114300</xdr:rowOff>
    </xdr:to>
    <xdr:graphicFrame>
      <xdr:nvGraphicFramePr>
        <xdr:cNvPr id="12" name="Chart 16"/>
        <xdr:cNvGraphicFramePr/>
      </xdr:nvGraphicFramePr>
      <xdr:xfrm>
        <a:off x="6238875" y="20412075"/>
        <a:ext cx="6219825" cy="4314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23</xdr:col>
      <xdr:colOff>0</xdr:colOff>
      <xdr:row>113</xdr:row>
      <xdr:rowOff>0</xdr:rowOff>
    </xdr:from>
    <xdr:to>
      <xdr:col>29</xdr:col>
      <xdr:colOff>733425</xdr:colOff>
      <xdr:row>136</xdr:row>
      <xdr:rowOff>133350</xdr:rowOff>
    </xdr:to>
    <xdr:graphicFrame>
      <xdr:nvGraphicFramePr>
        <xdr:cNvPr id="13" name="Chart 17"/>
        <xdr:cNvGraphicFramePr/>
      </xdr:nvGraphicFramePr>
      <xdr:xfrm>
        <a:off x="20964525" y="18297525"/>
        <a:ext cx="5534025" cy="38576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52</xdr:col>
      <xdr:colOff>352425</xdr:colOff>
      <xdr:row>1</xdr:row>
      <xdr:rowOff>152400</xdr:rowOff>
    </xdr:from>
    <xdr:to>
      <xdr:col>71</xdr:col>
      <xdr:colOff>247650</xdr:colOff>
      <xdr:row>49</xdr:row>
      <xdr:rowOff>0</xdr:rowOff>
    </xdr:to>
    <xdr:graphicFrame>
      <xdr:nvGraphicFramePr>
        <xdr:cNvPr id="14" name="Chart 18"/>
        <xdr:cNvGraphicFramePr/>
      </xdr:nvGraphicFramePr>
      <xdr:xfrm>
        <a:off x="42881550" y="314325"/>
        <a:ext cx="11477625" cy="76200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533400</xdr:colOff>
      <xdr:row>37</xdr:row>
      <xdr:rowOff>104775</xdr:rowOff>
    </xdr:from>
    <xdr:to>
      <xdr:col>35</xdr:col>
      <xdr:colOff>285750</xdr:colOff>
      <xdr:row>65</xdr:row>
      <xdr:rowOff>123825</xdr:rowOff>
    </xdr:to>
    <xdr:graphicFrame>
      <xdr:nvGraphicFramePr>
        <xdr:cNvPr id="1" name="Shape 1"/>
        <xdr:cNvGraphicFramePr/>
      </xdr:nvGraphicFramePr>
      <xdr:xfrm>
        <a:off x="11820525" y="6096000"/>
        <a:ext cx="97917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48</xdr:row>
      <xdr:rowOff>104775</xdr:rowOff>
    </xdr:from>
    <xdr:to>
      <xdr:col>17</xdr:col>
      <xdr:colOff>504825</xdr:colOff>
      <xdr:row>80</xdr:row>
      <xdr:rowOff>0</xdr:rowOff>
    </xdr:to>
    <xdr:graphicFrame>
      <xdr:nvGraphicFramePr>
        <xdr:cNvPr id="2" name="Shape 2"/>
        <xdr:cNvGraphicFramePr/>
      </xdr:nvGraphicFramePr>
      <xdr:xfrm>
        <a:off x="4552950" y="7877175"/>
        <a:ext cx="6648450" cy="5076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52</xdr:row>
      <xdr:rowOff>152400</xdr:rowOff>
    </xdr:from>
    <xdr:to>
      <xdr:col>15</xdr:col>
      <xdr:colOff>85725</xdr:colOff>
      <xdr:row>89</xdr:row>
      <xdr:rowOff>9525</xdr:rowOff>
    </xdr:to>
    <xdr:graphicFrame>
      <xdr:nvGraphicFramePr>
        <xdr:cNvPr id="1" name="Chart 1"/>
        <xdr:cNvGraphicFramePr/>
      </xdr:nvGraphicFramePr>
      <xdr:xfrm>
        <a:off x="628650" y="8572500"/>
        <a:ext cx="831532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333375</xdr:colOff>
      <xdr:row>91</xdr:row>
      <xdr:rowOff>133350</xdr:rowOff>
    </xdr:from>
    <xdr:to>
      <xdr:col>30</xdr:col>
      <xdr:colOff>200025</xdr:colOff>
      <xdr:row>116</xdr:row>
      <xdr:rowOff>0</xdr:rowOff>
    </xdr:to>
    <xdr:graphicFrame>
      <xdr:nvGraphicFramePr>
        <xdr:cNvPr id="2" name="Chart 2"/>
        <xdr:cNvGraphicFramePr/>
      </xdr:nvGraphicFramePr>
      <xdr:xfrm>
        <a:off x="10372725" y="14868525"/>
        <a:ext cx="754380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26</xdr:col>
      <xdr:colOff>514350</xdr:colOff>
      <xdr:row>0</xdr:row>
      <xdr:rowOff>152400</xdr:rowOff>
    </xdr:from>
    <xdr:to>
      <xdr:col>39</xdr:col>
      <xdr:colOff>400050</xdr:colOff>
      <xdr:row>25</xdr:row>
      <xdr:rowOff>28575</xdr:rowOff>
    </xdr:to>
    <xdr:graphicFrame>
      <xdr:nvGraphicFramePr>
        <xdr:cNvPr id="3" name="Chart 3"/>
        <xdr:cNvGraphicFramePr/>
      </xdr:nvGraphicFramePr>
      <xdr:xfrm>
        <a:off x="15868650" y="152400"/>
        <a:ext cx="7562850" cy="392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523875</xdr:colOff>
      <xdr:row>25</xdr:row>
      <xdr:rowOff>104775</xdr:rowOff>
    </xdr:from>
    <xdr:to>
      <xdr:col>26</xdr:col>
      <xdr:colOff>409575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8201025" y="4152900"/>
        <a:ext cx="7562850" cy="394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571500</xdr:colOff>
      <xdr:row>25</xdr:row>
      <xdr:rowOff>152400</xdr:rowOff>
    </xdr:from>
    <xdr:to>
      <xdr:col>39</xdr:col>
      <xdr:colOff>466725</xdr:colOff>
      <xdr:row>50</xdr:row>
      <xdr:rowOff>57150</xdr:rowOff>
    </xdr:to>
    <xdr:graphicFrame>
      <xdr:nvGraphicFramePr>
        <xdr:cNvPr id="5" name="Chart 6"/>
        <xdr:cNvGraphicFramePr/>
      </xdr:nvGraphicFramePr>
      <xdr:xfrm>
        <a:off x="15925800" y="4200525"/>
        <a:ext cx="7572375" cy="3952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523875</xdr:colOff>
      <xdr:row>51</xdr:row>
      <xdr:rowOff>66675</xdr:rowOff>
    </xdr:from>
    <xdr:to>
      <xdr:col>39</xdr:col>
      <xdr:colOff>419100</xdr:colOff>
      <xdr:row>75</xdr:row>
      <xdr:rowOff>123825</xdr:rowOff>
    </xdr:to>
    <xdr:graphicFrame>
      <xdr:nvGraphicFramePr>
        <xdr:cNvPr id="6" name="Chart 7"/>
        <xdr:cNvGraphicFramePr/>
      </xdr:nvGraphicFramePr>
      <xdr:xfrm>
        <a:off x="15878175" y="8324850"/>
        <a:ext cx="7572375" cy="394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68</xdr:col>
      <xdr:colOff>438150</xdr:colOff>
      <xdr:row>44</xdr:row>
      <xdr:rowOff>66675</xdr:rowOff>
    </xdr:from>
    <xdr:to>
      <xdr:col>86</xdr:col>
      <xdr:colOff>400050</xdr:colOff>
      <xdr:row>97</xdr:row>
      <xdr:rowOff>133350</xdr:rowOff>
    </xdr:to>
    <xdr:graphicFrame>
      <xdr:nvGraphicFramePr>
        <xdr:cNvPr id="1" name="Chart 1"/>
        <xdr:cNvGraphicFramePr/>
      </xdr:nvGraphicFramePr>
      <xdr:xfrm>
        <a:off x="40595550" y="7219950"/>
        <a:ext cx="10591800" cy="864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276225</xdr:colOff>
      <xdr:row>10</xdr:row>
      <xdr:rowOff>66675</xdr:rowOff>
    </xdr:from>
    <xdr:to>
      <xdr:col>23</xdr:col>
      <xdr:colOff>142875</xdr:colOff>
      <xdr:row>34</xdr:row>
      <xdr:rowOff>95250</xdr:rowOff>
    </xdr:to>
    <xdr:graphicFrame>
      <xdr:nvGraphicFramePr>
        <xdr:cNvPr id="2" name="Chart 2"/>
        <xdr:cNvGraphicFramePr/>
      </xdr:nvGraphicFramePr>
      <xdr:xfrm>
        <a:off x="6181725" y="1685925"/>
        <a:ext cx="754380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143</xdr:row>
      <xdr:rowOff>9525</xdr:rowOff>
    </xdr:from>
    <xdr:to>
      <xdr:col>19</xdr:col>
      <xdr:colOff>581025</xdr:colOff>
      <xdr:row>167</xdr:row>
      <xdr:rowOff>9525</xdr:rowOff>
    </xdr:to>
    <xdr:graphicFrame>
      <xdr:nvGraphicFramePr>
        <xdr:cNvPr id="1" name="Chart 5"/>
        <xdr:cNvGraphicFramePr/>
      </xdr:nvGraphicFramePr>
      <xdr:xfrm>
        <a:off x="9305925" y="23164800"/>
        <a:ext cx="67627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59</xdr:col>
      <xdr:colOff>400050</xdr:colOff>
      <xdr:row>144</xdr:row>
      <xdr:rowOff>57150</xdr:rowOff>
    </xdr:from>
    <xdr:to>
      <xdr:col>69</xdr:col>
      <xdr:colOff>19050</xdr:colOff>
      <xdr:row>166</xdr:row>
      <xdr:rowOff>152400</xdr:rowOff>
    </xdr:to>
    <xdr:graphicFrame>
      <xdr:nvGraphicFramePr>
        <xdr:cNvPr id="2" name="Chart 6"/>
        <xdr:cNvGraphicFramePr/>
      </xdr:nvGraphicFramePr>
      <xdr:xfrm>
        <a:off x="39509700" y="23374350"/>
        <a:ext cx="55245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85725</xdr:rowOff>
    </xdr:from>
    <xdr:to>
      <xdr:col>9</xdr:col>
      <xdr:colOff>419100</xdr:colOff>
      <xdr:row>70</xdr:row>
      <xdr:rowOff>38100</xdr:rowOff>
    </xdr:to>
    <xdr:graphicFrame>
      <xdr:nvGraphicFramePr>
        <xdr:cNvPr id="1" name="Chart 1"/>
        <xdr:cNvGraphicFramePr/>
      </xdr:nvGraphicFramePr>
      <xdr:xfrm>
        <a:off x="0" y="6886575"/>
        <a:ext cx="88392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742950</xdr:colOff>
      <xdr:row>2</xdr:row>
      <xdr:rowOff>57150</xdr:rowOff>
    </xdr:from>
    <xdr:to>
      <xdr:col>7</xdr:col>
      <xdr:colOff>400050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742950" y="381000"/>
        <a:ext cx="6896100" cy="5153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bh\Downloads\20091012_GeoTaskDocParams-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itoring Sites by Country"/>
      <sheetName val="Country Staton Params"/>
      <sheetName val="Overall Param usage"/>
      <sheetName val="Parameter list"/>
      <sheetName val="Ambient (update)"/>
      <sheetName val="Health (update)"/>
      <sheetName val="Todo"/>
      <sheetName val="Content type by Region"/>
      <sheetName val="Emission"/>
      <sheetName val="Health"/>
      <sheetName val="Aggr Conttyp by Reg - Ambient"/>
    </sheetNames>
    <sheetDataSet>
      <sheetData sheetId="2">
        <row r="1">
          <cell r="V1" t="str">
            <v>SO2</v>
          </cell>
          <cell r="W1" t="str">
            <v>NO2</v>
          </cell>
          <cell r="X1" t="str">
            <v>NOx</v>
          </cell>
          <cell r="Y1" t="str">
            <v>CO</v>
          </cell>
          <cell r="Z1" t="str">
            <v>O3</v>
          </cell>
          <cell r="AA1" t="str">
            <v>VOC</v>
          </cell>
          <cell r="AB1" t="str">
            <v>PM10</v>
          </cell>
          <cell r="AC1" t="str">
            <v>PM2.5</v>
          </cell>
          <cell r="AD1" t="str">
            <v>Lead</v>
          </cell>
          <cell r="AE1" t="str">
            <v>Aer. Carbon</v>
          </cell>
          <cell r="AF1" t="str">
            <v>TSP</v>
          </cell>
          <cell r="AG1" t="str">
            <v>AOD</v>
          </cell>
          <cell r="AH1" t="str">
            <v>HNO3</v>
          </cell>
          <cell r="AI1" t="str">
            <v>POPs</v>
          </cell>
          <cell r="AJ1" t="str">
            <v>HCHO</v>
          </cell>
          <cell r="AK1" t="str">
            <v>AQI</v>
          </cell>
          <cell r="AL1" t="str">
            <v>Weather</v>
          </cell>
          <cell r="AM1" t="str">
            <v>RH</v>
          </cell>
          <cell r="AN1" t="str">
            <v>T </v>
          </cell>
          <cell r="AO1" t="str">
            <v>Precipitation</v>
          </cell>
          <cell r="AP1" t="str">
            <v>Wind Speed</v>
          </cell>
          <cell r="AQ1" t="str">
            <v>Clouds</v>
          </cell>
          <cell r="AR1" t="str">
            <v>Demographic</v>
          </cell>
          <cell r="AS1" t="str">
            <v>Topography</v>
          </cell>
          <cell r="AT1" t="str">
            <v>PBL</v>
          </cell>
          <cell r="AU1" t="str">
            <v>Pressure</v>
          </cell>
          <cell r="AV1" t="str">
            <v>Surface rough</v>
          </cell>
          <cell r="AW1" t="str">
            <v>Albedo</v>
          </cell>
          <cell r="AX1" t="str">
            <v>Economics</v>
          </cell>
          <cell r="AY1" t="str">
            <v>Photosynthetic activity</v>
          </cell>
          <cell r="AZ1" t="str">
            <v>Leaf Area Index</v>
          </cell>
          <cell r="BA1" t="str">
            <v>Solar Radiation</v>
          </cell>
          <cell r="BB1" t="str">
            <v>Land use(rural)</v>
          </cell>
          <cell r="BC1" t="str">
            <v>Soil moisture</v>
          </cell>
          <cell r="BD1" t="str">
            <v>Land Cover</v>
          </cell>
          <cell r="BE1" t="str">
            <v>Turbulence Params</v>
          </cell>
        </row>
        <row r="62">
          <cell r="V62">
            <v>23</v>
          </cell>
          <cell r="W62">
            <v>21</v>
          </cell>
          <cell r="X62">
            <v>9</v>
          </cell>
          <cell r="Y62">
            <v>17</v>
          </cell>
          <cell r="Z62">
            <v>21</v>
          </cell>
          <cell r="AA62">
            <v>7</v>
          </cell>
          <cell r="AB62">
            <v>20</v>
          </cell>
          <cell r="AC62">
            <v>14</v>
          </cell>
          <cell r="AD62">
            <v>4</v>
          </cell>
          <cell r="AE62">
            <v>3</v>
          </cell>
          <cell r="AF62">
            <v>3</v>
          </cell>
          <cell r="AG62">
            <v>3</v>
          </cell>
          <cell r="AH62">
            <v>2</v>
          </cell>
          <cell r="AI62">
            <v>1</v>
          </cell>
          <cell r="AJ62">
            <v>1</v>
          </cell>
          <cell r="AK62">
            <v>1</v>
          </cell>
          <cell r="AL62">
            <v>2</v>
          </cell>
          <cell r="AM62">
            <v>6</v>
          </cell>
          <cell r="AN62">
            <v>6</v>
          </cell>
          <cell r="AO62">
            <v>1</v>
          </cell>
          <cell r="AP62">
            <v>3</v>
          </cell>
          <cell r="AQ62">
            <v>2</v>
          </cell>
          <cell r="AR62">
            <v>1</v>
          </cell>
          <cell r="AS62">
            <v>1</v>
          </cell>
          <cell r="AT62">
            <v>1</v>
          </cell>
          <cell r="AU62">
            <v>2</v>
          </cell>
          <cell r="AV62">
            <v>1</v>
          </cell>
          <cell r="AW62">
            <v>2</v>
          </cell>
          <cell r="AX62">
            <v>0</v>
          </cell>
          <cell r="AY62">
            <v>1</v>
          </cell>
          <cell r="AZ62">
            <v>1</v>
          </cell>
          <cell r="BA62">
            <v>1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rcap.unep.org/male/baseline/Baseline/Pakistan/pakch2.htm" TargetMode="External" /><Relationship Id="rId2" Type="http://schemas.openxmlformats.org/officeDocument/2006/relationships/hyperlink" Target="http://www.sviva.gov.il/Enviroment/bin/en.jsp?enPage=e_BlankPage&amp;enDisplay=view&amp;enDispWhat=Zone&amp;enDispWho=Air_Monitoring_Network&amp;enZone=Air_Monitoring_Network" TargetMode="External" /><Relationship Id="rId3" Type="http://schemas.openxmlformats.org/officeDocument/2006/relationships/hyperlink" Target="http://www.rrcap.unep.org/male/baseline/Baseline/Bang/BANGCH2.htm" TargetMode="External" /><Relationship Id="rId4" Type="http://schemas.openxmlformats.org/officeDocument/2006/relationships/hyperlink" Target="http://www.ec.gc.ca/indicateurs-indicators/default.asp?lang=En&amp;n=DCC798B8-1&amp;offset=5&amp;toc=show" TargetMode="External" /><Relationship Id="rId5" Type="http://schemas.openxmlformats.org/officeDocument/2006/relationships/hyperlink" Target="http://etc-cte.ec.gc.ca/NAPS/naps_data_e.html" TargetMode="External" /><Relationship Id="rId6" Type="http://schemas.openxmlformats.org/officeDocument/2006/relationships/hyperlink" Target="http://www.msc.ec.gc.ca/capmon/index_e.cfm" TargetMode="External" /><Relationship Id="rId7" Type="http://schemas.openxmlformats.org/officeDocument/2006/relationships/hyperlink" Target="http://www.environment-canada.ca/indicateurs-indicators/default.asp?lang=En&amp;n=62FFB5B1-1&amp;offset=5&amp;toc=show" TargetMode="External" /><Relationship Id="rId8" Type="http://schemas.openxmlformats.org/officeDocument/2006/relationships/hyperlink" Target="http://www.country-data.com/cgi-bin/query/r-11389.html" TargetMode="External" /><Relationship Id="rId9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workbookViewId="0" topLeftCell="A43">
      <selection activeCell="A133" sqref="A133:D135"/>
    </sheetView>
  </sheetViews>
  <sheetFormatPr defaultColWidth="9.140625" defaultRowHeight="12.75"/>
  <cols>
    <col min="1" max="1" width="9.140625" style="18" customWidth="1"/>
    <col min="2" max="2" width="8.8515625" style="0" customWidth="1"/>
    <col min="3" max="3" width="9.140625" style="13" customWidth="1"/>
    <col min="4" max="4" width="17.7109375" style="11" customWidth="1"/>
    <col min="5" max="5" width="17.7109375" style="24" customWidth="1"/>
    <col min="6" max="6" width="17.7109375" style="12" customWidth="1"/>
    <col min="7" max="7" width="14.421875" style="0" customWidth="1"/>
    <col min="8" max="16384" width="8.8515625" style="0" customWidth="1"/>
  </cols>
  <sheetData>
    <row r="1" spans="2:5" ht="12.75">
      <c r="B1" s="5" t="s">
        <v>200</v>
      </c>
      <c r="C1" s="15" t="s">
        <v>23</v>
      </c>
      <c r="D1" s="16" t="s">
        <v>24</v>
      </c>
      <c r="E1" s="23" t="s">
        <v>445</v>
      </c>
    </row>
    <row r="2" spans="2:5" ht="12.75">
      <c r="B2" t="str">
        <f>B140</f>
        <v>West Asia</v>
      </c>
      <c r="C2">
        <f>C140</f>
        <v>29</v>
      </c>
      <c r="D2">
        <f>D140</f>
        <v>180211048</v>
      </c>
      <c r="E2" s="31">
        <f>E140</f>
        <v>0.16092243134838216</v>
      </c>
    </row>
    <row r="3" spans="2:5" ht="12.75">
      <c r="B3" t="s">
        <v>213</v>
      </c>
      <c r="C3">
        <f>C71</f>
        <v>424</v>
      </c>
      <c r="D3">
        <f>D71</f>
        <v>998873281</v>
      </c>
      <c r="E3" s="31">
        <f>E71</f>
        <v>0.4244782677293377</v>
      </c>
    </row>
    <row r="4" spans="2:5" ht="12.75">
      <c r="B4" t="str">
        <f>B95</f>
        <v>East Asia</v>
      </c>
      <c r="C4">
        <f>C95</f>
        <v>3391</v>
      </c>
      <c r="D4">
        <f>D95</f>
        <v>3437959738</v>
      </c>
      <c r="E4" s="31">
        <f>E95</f>
        <v>0.9863408121157002</v>
      </c>
    </row>
    <row r="5" spans="2:5" ht="12.75">
      <c r="B5" t="str">
        <f>B131</f>
        <v>Europe</v>
      </c>
      <c r="C5">
        <f>C131</f>
        <v>3019</v>
      </c>
      <c r="D5">
        <f>D131</f>
        <v>654828306</v>
      </c>
      <c r="E5" s="31">
        <f>E131</f>
        <v>4.610368813225982</v>
      </c>
    </row>
    <row r="6" spans="2:5" ht="12.75">
      <c r="B6" t="str">
        <f>B136</f>
        <v>N. America</v>
      </c>
      <c r="C6">
        <f>C136</f>
        <v>3904</v>
      </c>
      <c r="D6">
        <f>D136</f>
        <v>447227820</v>
      </c>
      <c r="E6" s="31">
        <f>E136</f>
        <v>8.729331730749667</v>
      </c>
    </row>
    <row r="7" ht="12.75">
      <c r="B7" t="s">
        <v>116</v>
      </c>
    </row>
    <row r="8" ht="12.75">
      <c r="B8" t="s">
        <v>446</v>
      </c>
    </row>
    <row r="10" spans="1:7" s="5" customFormat="1" ht="12.75">
      <c r="A10" s="4" t="s">
        <v>22</v>
      </c>
      <c r="B10" s="5" t="s">
        <v>200</v>
      </c>
      <c r="C10" s="15" t="s">
        <v>23</v>
      </c>
      <c r="D10" s="16" t="s">
        <v>24</v>
      </c>
      <c r="E10" s="23" t="s">
        <v>445</v>
      </c>
      <c r="F10" s="17" t="s">
        <v>438</v>
      </c>
      <c r="G10" s="5" t="s">
        <v>437</v>
      </c>
    </row>
    <row r="11" spans="1:6" ht="12.75">
      <c r="A11" t="s">
        <v>353</v>
      </c>
      <c r="B11" t="s">
        <v>213</v>
      </c>
      <c r="C11" s="19">
        <v>0</v>
      </c>
      <c r="D11" s="20">
        <v>34178188</v>
      </c>
      <c r="E11" s="32">
        <v>0</v>
      </c>
      <c r="F11" s="32"/>
    </row>
    <row r="12" spans="1:6" ht="12.75">
      <c r="A12" t="s">
        <v>365</v>
      </c>
      <c r="B12" t="s">
        <v>213</v>
      </c>
      <c r="C12">
        <v>0</v>
      </c>
      <c r="D12" s="20">
        <v>12799293</v>
      </c>
      <c r="E12" s="32">
        <v>0</v>
      </c>
      <c r="F12" s="32"/>
    </row>
    <row r="13" spans="1:8" ht="12.75">
      <c r="A13" t="s">
        <v>557</v>
      </c>
      <c r="B13" t="s">
        <v>213</v>
      </c>
      <c r="C13">
        <v>0</v>
      </c>
      <c r="D13" s="20">
        <v>8791832</v>
      </c>
      <c r="E13" s="32">
        <v>0</v>
      </c>
      <c r="F13" s="32"/>
      <c r="H13" s="6" t="s">
        <v>73</v>
      </c>
    </row>
    <row r="14" spans="1:6" ht="12.75">
      <c r="A14" t="s">
        <v>362</v>
      </c>
      <c r="B14" t="s">
        <v>213</v>
      </c>
      <c r="C14">
        <v>0</v>
      </c>
      <c r="D14" s="20">
        <v>15746232</v>
      </c>
      <c r="E14" s="32">
        <v>0</v>
      </c>
      <c r="F14" s="32"/>
    </row>
    <row r="15" spans="1:6" ht="12.75">
      <c r="A15" t="s">
        <v>556</v>
      </c>
      <c r="B15" t="s">
        <v>213</v>
      </c>
      <c r="C15">
        <v>0</v>
      </c>
      <c r="D15" s="20">
        <v>8988091</v>
      </c>
      <c r="E15" s="32">
        <v>0</v>
      </c>
      <c r="F15" s="32"/>
    </row>
    <row r="16" spans="1:6" ht="12.75">
      <c r="A16" t="s">
        <v>361</v>
      </c>
      <c r="B16" t="s">
        <v>213</v>
      </c>
      <c r="C16">
        <v>0</v>
      </c>
      <c r="D16" s="20">
        <v>18879301</v>
      </c>
      <c r="E16" s="32">
        <v>0</v>
      </c>
      <c r="F16" s="32"/>
    </row>
    <row r="17" spans="1:6" ht="12.75">
      <c r="A17" t="s">
        <v>383</v>
      </c>
      <c r="B17" t="s">
        <v>213</v>
      </c>
      <c r="C17">
        <v>0</v>
      </c>
      <c r="D17" s="20">
        <v>429474</v>
      </c>
      <c r="E17" s="32">
        <v>0</v>
      </c>
      <c r="F17" s="32"/>
    </row>
    <row r="18" spans="1:6" ht="12.75">
      <c r="A18" t="s">
        <v>562</v>
      </c>
      <c r="B18" t="s">
        <v>213</v>
      </c>
      <c r="C18">
        <v>0</v>
      </c>
      <c r="D18" s="20">
        <v>4511488</v>
      </c>
      <c r="E18" s="32">
        <v>0</v>
      </c>
      <c r="F18" s="32"/>
    </row>
    <row r="19" spans="1:6" ht="12.75">
      <c r="A19" t="s">
        <v>358</v>
      </c>
      <c r="B19" t="s">
        <v>213</v>
      </c>
      <c r="C19">
        <v>0</v>
      </c>
      <c r="D19" s="20">
        <v>71505</v>
      </c>
      <c r="E19" s="32">
        <v>0</v>
      </c>
      <c r="F19" s="32"/>
    </row>
    <row r="20" spans="1:6" ht="12.75">
      <c r="A20" t="s">
        <v>368</v>
      </c>
      <c r="B20" t="s">
        <v>213</v>
      </c>
      <c r="C20">
        <v>0</v>
      </c>
      <c r="D20" s="20">
        <v>10329208</v>
      </c>
      <c r="E20" s="32">
        <v>0</v>
      </c>
      <c r="F20" s="32"/>
    </row>
    <row r="21" spans="1:6" ht="12.75">
      <c r="A21" t="s">
        <v>378</v>
      </c>
      <c r="B21" t="s">
        <v>213</v>
      </c>
      <c r="C21">
        <v>0</v>
      </c>
      <c r="D21" s="20">
        <v>752438</v>
      </c>
      <c r="E21" s="32">
        <v>0</v>
      </c>
      <c r="F21" s="32"/>
    </row>
    <row r="22" spans="1:6" ht="12.75">
      <c r="A22" t="s">
        <v>563</v>
      </c>
      <c r="B22" t="s">
        <v>213</v>
      </c>
      <c r="C22">
        <v>0</v>
      </c>
      <c r="D22" s="20">
        <v>4012809</v>
      </c>
      <c r="E22" s="32">
        <v>0</v>
      </c>
      <c r="F22" s="32"/>
    </row>
    <row r="23" spans="1:6" ht="12.75">
      <c r="A23" t="s">
        <v>360</v>
      </c>
      <c r="B23" t="s">
        <v>213</v>
      </c>
      <c r="C23">
        <v>0</v>
      </c>
      <c r="D23" s="20">
        <v>20617068</v>
      </c>
      <c r="E23" s="32">
        <v>0</v>
      </c>
      <c r="F23" s="32"/>
    </row>
    <row r="24" spans="1:6" ht="12.75">
      <c r="A24" t="s">
        <v>382</v>
      </c>
      <c r="B24" t="s">
        <v>213</v>
      </c>
      <c r="C24">
        <v>0</v>
      </c>
      <c r="D24" s="20">
        <v>516055</v>
      </c>
      <c r="E24" s="32">
        <v>0</v>
      </c>
      <c r="F24" s="32"/>
    </row>
    <row r="25" spans="1:6" ht="12.75">
      <c r="A25" t="s">
        <v>350</v>
      </c>
      <c r="B25" t="s">
        <v>213</v>
      </c>
      <c r="C25" s="19">
        <v>0</v>
      </c>
      <c r="D25" s="20">
        <v>68692542</v>
      </c>
      <c r="E25" s="32">
        <v>0</v>
      </c>
      <c r="F25" s="32"/>
    </row>
    <row r="26" spans="1:6" ht="12.75">
      <c r="A26" t="s">
        <v>381</v>
      </c>
      <c r="B26" t="s">
        <v>213</v>
      </c>
      <c r="C26">
        <v>0</v>
      </c>
      <c r="D26" s="20">
        <v>633441</v>
      </c>
      <c r="E26" s="32">
        <v>0</v>
      </c>
      <c r="F26" s="32"/>
    </row>
    <row r="27" spans="1:6" ht="12.75">
      <c r="A27" t="s">
        <v>561</v>
      </c>
      <c r="B27" t="s">
        <v>213</v>
      </c>
      <c r="C27">
        <v>0</v>
      </c>
      <c r="D27" s="20">
        <v>5647168</v>
      </c>
      <c r="E27" s="32">
        <v>0</v>
      </c>
      <c r="F27" s="32"/>
    </row>
    <row r="28" spans="1:6" ht="12.75">
      <c r="A28" t="s">
        <v>349</v>
      </c>
      <c r="B28" t="s">
        <v>213</v>
      </c>
      <c r="C28" s="19">
        <v>0</v>
      </c>
      <c r="D28" s="20">
        <v>85237338</v>
      </c>
      <c r="E28" s="32">
        <v>0</v>
      </c>
      <c r="F28" s="32"/>
    </row>
    <row r="29" spans="1:6" ht="12.75">
      <c r="A29" t="s">
        <v>380</v>
      </c>
      <c r="B29" t="s">
        <v>213</v>
      </c>
      <c r="C29">
        <v>0</v>
      </c>
      <c r="D29" s="20">
        <v>1514993</v>
      </c>
      <c r="E29" s="32">
        <v>0</v>
      </c>
      <c r="F29" s="32"/>
    </row>
    <row r="30" spans="1:6" ht="12.75">
      <c r="A30" t="s">
        <v>394</v>
      </c>
      <c r="B30" t="s">
        <v>213</v>
      </c>
      <c r="C30">
        <v>0</v>
      </c>
      <c r="D30" s="20">
        <v>1782893</v>
      </c>
      <c r="E30" s="32">
        <v>0</v>
      </c>
      <c r="F30" s="32"/>
    </row>
    <row r="31" spans="1:6" ht="12.75">
      <c r="A31" t="s">
        <v>355</v>
      </c>
      <c r="B31" t="s">
        <v>213</v>
      </c>
      <c r="C31" s="19">
        <v>0</v>
      </c>
      <c r="D31" s="20">
        <v>23832495</v>
      </c>
      <c r="E31" s="32">
        <v>0</v>
      </c>
      <c r="F31" s="32"/>
    </row>
    <row r="32" spans="1:6" ht="12.75">
      <c r="A32" t="s">
        <v>369</v>
      </c>
      <c r="B32" t="s">
        <v>213</v>
      </c>
      <c r="C32">
        <v>0</v>
      </c>
      <c r="D32" s="20">
        <v>10057975</v>
      </c>
      <c r="E32" s="32">
        <v>0</v>
      </c>
      <c r="F32" s="32"/>
    </row>
    <row r="33" spans="1:6" ht="12.75">
      <c r="A33" t="s">
        <v>395</v>
      </c>
      <c r="B33" t="s">
        <v>213</v>
      </c>
      <c r="C33">
        <v>0</v>
      </c>
      <c r="D33" s="20">
        <v>1533964</v>
      </c>
      <c r="E33" s="32">
        <v>0</v>
      </c>
      <c r="F33" s="32"/>
    </row>
    <row r="34" spans="1:6" ht="12.75">
      <c r="A34" t="s">
        <v>352</v>
      </c>
      <c r="B34" t="s">
        <v>213</v>
      </c>
      <c r="C34" s="19">
        <v>0</v>
      </c>
      <c r="D34" s="20">
        <v>39002772</v>
      </c>
      <c r="E34" s="32">
        <v>0</v>
      </c>
      <c r="F34" s="32"/>
    </row>
    <row r="35" spans="1:6" ht="12.75">
      <c r="A35" t="s">
        <v>392</v>
      </c>
      <c r="B35" t="s">
        <v>213</v>
      </c>
      <c r="C35">
        <v>0</v>
      </c>
      <c r="D35" s="20">
        <v>2130819</v>
      </c>
      <c r="E35" s="32">
        <v>0</v>
      </c>
      <c r="F35" s="32"/>
    </row>
    <row r="36" spans="1:6" ht="12.75">
      <c r="A36" t="s">
        <v>390</v>
      </c>
      <c r="B36" t="s">
        <v>213</v>
      </c>
      <c r="C36">
        <v>0</v>
      </c>
      <c r="D36" s="20">
        <v>3441790</v>
      </c>
      <c r="E36" s="32">
        <v>0</v>
      </c>
      <c r="F36" s="32"/>
    </row>
    <row r="37" spans="1:6" ht="12.75">
      <c r="A37" t="s">
        <v>559</v>
      </c>
      <c r="B37" t="s">
        <v>213</v>
      </c>
      <c r="C37">
        <v>0</v>
      </c>
      <c r="D37" s="20">
        <v>6310434</v>
      </c>
      <c r="E37" s="32">
        <v>0</v>
      </c>
      <c r="F37" s="32"/>
    </row>
    <row r="38" spans="1:6" ht="12.75">
      <c r="A38" t="s">
        <v>356</v>
      </c>
      <c r="B38" t="s">
        <v>213</v>
      </c>
      <c r="C38" s="19">
        <v>0</v>
      </c>
      <c r="D38" s="20">
        <v>20653556</v>
      </c>
      <c r="E38" s="32">
        <v>0</v>
      </c>
      <c r="F38" s="32"/>
    </row>
    <row r="39" spans="1:6" ht="12.75">
      <c r="A39" t="s">
        <v>384</v>
      </c>
      <c r="B39" t="s">
        <v>213</v>
      </c>
      <c r="C39">
        <v>0</v>
      </c>
      <c r="D39" s="20">
        <v>245000</v>
      </c>
      <c r="E39" s="32">
        <v>0</v>
      </c>
      <c r="F39" s="32"/>
    </row>
    <row r="40" spans="1:6" ht="12.75">
      <c r="A40" t="s">
        <v>366</v>
      </c>
      <c r="B40" t="s">
        <v>213</v>
      </c>
      <c r="C40">
        <v>0</v>
      </c>
      <c r="D40" s="20">
        <v>12666987</v>
      </c>
      <c r="E40" s="32">
        <v>0</v>
      </c>
      <c r="F40" s="32"/>
    </row>
    <row r="41" spans="1:6" ht="12.75">
      <c r="A41" t="s">
        <v>391</v>
      </c>
      <c r="B41" t="s">
        <v>213</v>
      </c>
      <c r="C41">
        <v>0</v>
      </c>
      <c r="D41" s="20">
        <v>3129486</v>
      </c>
      <c r="E41" s="32">
        <v>0</v>
      </c>
      <c r="F41" s="32"/>
    </row>
    <row r="42" spans="1:6" ht="12.75">
      <c r="A42" t="s">
        <v>376</v>
      </c>
      <c r="B42" t="s">
        <v>213</v>
      </c>
      <c r="C42">
        <v>0</v>
      </c>
      <c r="D42" s="20">
        <v>1284264</v>
      </c>
      <c r="E42" s="32">
        <v>0</v>
      </c>
      <c r="F42" s="32"/>
    </row>
    <row r="43" spans="1:6" ht="12.75">
      <c r="A43" t="s">
        <v>385</v>
      </c>
      <c r="B43" t="s">
        <v>213</v>
      </c>
      <c r="C43">
        <v>0</v>
      </c>
      <c r="D43" s="20">
        <v>223765</v>
      </c>
      <c r="E43" s="32">
        <v>0</v>
      </c>
      <c r="F43" s="32"/>
    </row>
    <row r="44" spans="1:6" ht="12.75">
      <c r="A44" t="s">
        <v>359</v>
      </c>
      <c r="B44" t="s">
        <v>213</v>
      </c>
      <c r="C44">
        <v>0</v>
      </c>
      <c r="D44" s="20">
        <v>66411</v>
      </c>
      <c r="E44" s="32">
        <v>0</v>
      </c>
      <c r="F44" s="32"/>
    </row>
    <row r="45" spans="1:6" ht="12.75">
      <c r="A45" t="s">
        <v>393</v>
      </c>
      <c r="B45" t="s">
        <v>213</v>
      </c>
      <c r="C45">
        <v>0</v>
      </c>
      <c r="D45" s="20">
        <v>2108665</v>
      </c>
      <c r="E45" s="32">
        <v>0</v>
      </c>
      <c r="F45" s="32"/>
    </row>
    <row r="46" spans="1:6" ht="12.75">
      <c r="A46" t="s">
        <v>363</v>
      </c>
      <c r="B46" t="s">
        <v>213</v>
      </c>
      <c r="C46">
        <v>0</v>
      </c>
      <c r="D46" s="20">
        <v>15306252</v>
      </c>
      <c r="E46" s="32">
        <v>0</v>
      </c>
      <c r="F46" s="32"/>
    </row>
    <row r="47" spans="1:6" ht="12.75">
      <c r="A47" t="s">
        <v>348</v>
      </c>
      <c r="B47" t="s">
        <v>213</v>
      </c>
      <c r="C47" s="19">
        <v>0</v>
      </c>
      <c r="D47" s="20">
        <v>149229090</v>
      </c>
      <c r="E47" s="32">
        <v>0</v>
      </c>
      <c r="F47" s="32"/>
    </row>
    <row r="48" spans="1:6" ht="12.75">
      <c r="A48" t="s">
        <v>379</v>
      </c>
      <c r="B48" t="s">
        <v>213</v>
      </c>
      <c r="C48">
        <v>0</v>
      </c>
      <c r="D48" s="20">
        <v>743981</v>
      </c>
      <c r="E48" s="32">
        <v>0</v>
      </c>
      <c r="F48" s="32"/>
    </row>
    <row r="49" spans="1:6" ht="12.75">
      <c r="A49" t="s">
        <v>367</v>
      </c>
      <c r="B49" t="s">
        <v>213</v>
      </c>
      <c r="C49">
        <v>0</v>
      </c>
      <c r="D49" s="20">
        <v>10473282</v>
      </c>
      <c r="E49" s="32">
        <v>0</v>
      </c>
      <c r="F49" s="32"/>
    </row>
    <row r="50" spans="1:6" ht="12.75">
      <c r="A50" t="s">
        <v>399</v>
      </c>
      <c r="B50" t="s">
        <v>213</v>
      </c>
      <c r="C50">
        <v>0</v>
      </c>
      <c r="D50" s="20">
        <v>7637</v>
      </c>
      <c r="E50" s="32">
        <v>0</v>
      </c>
      <c r="F50" s="32"/>
    </row>
    <row r="51" spans="1:6" ht="12.75">
      <c r="A51" t="s">
        <v>397</v>
      </c>
      <c r="B51" t="s">
        <v>213</v>
      </c>
      <c r="C51">
        <v>0</v>
      </c>
      <c r="D51" s="20">
        <v>212679</v>
      </c>
      <c r="E51" s="32">
        <v>0</v>
      </c>
      <c r="F51" s="32"/>
    </row>
    <row r="52" spans="1:6" ht="12.75">
      <c r="A52" t="s">
        <v>364</v>
      </c>
      <c r="B52" t="s">
        <v>213</v>
      </c>
      <c r="C52">
        <v>0</v>
      </c>
      <c r="D52" s="20">
        <v>13711597</v>
      </c>
      <c r="E52" s="32">
        <v>0</v>
      </c>
      <c r="F52" s="32"/>
    </row>
    <row r="53" spans="1:6" ht="12.75">
      <c r="A53" t="s">
        <v>398</v>
      </c>
      <c r="B53" t="s">
        <v>213</v>
      </c>
      <c r="C53">
        <v>0</v>
      </c>
      <c r="D53" s="20">
        <v>87476</v>
      </c>
      <c r="E53" s="32">
        <v>0</v>
      </c>
      <c r="F53" s="32"/>
    </row>
    <row r="54" spans="1:6" ht="12.75">
      <c r="A54" t="s">
        <v>558</v>
      </c>
      <c r="B54" t="s">
        <v>213</v>
      </c>
      <c r="C54">
        <v>0</v>
      </c>
      <c r="D54" s="20">
        <v>6440053</v>
      </c>
      <c r="E54" s="32">
        <v>0</v>
      </c>
      <c r="F54" s="32"/>
    </row>
    <row r="55" spans="1:6" ht="12.75">
      <c r="A55" t="s">
        <v>370</v>
      </c>
      <c r="B55" t="s">
        <v>213</v>
      </c>
      <c r="C55">
        <v>0</v>
      </c>
      <c r="D55" s="20">
        <v>9832017</v>
      </c>
      <c r="E55" s="32">
        <v>0</v>
      </c>
      <c r="F55" s="32"/>
    </row>
    <row r="56" spans="1:6" ht="12.75">
      <c r="A56" t="s">
        <v>351</v>
      </c>
      <c r="B56" t="s">
        <v>213</v>
      </c>
      <c r="C56" s="19">
        <v>0</v>
      </c>
      <c r="D56" s="20">
        <v>41087825</v>
      </c>
      <c r="E56" s="32">
        <v>0</v>
      </c>
      <c r="F56" s="32"/>
    </row>
    <row r="57" spans="1:6" ht="12.75">
      <c r="A57" t="s">
        <v>377</v>
      </c>
      <c r="B57" t="s">
        <v>213</v>
      </c>
      <c r="C57">
        <v>0</v>
      </c>
      <c r="D57" s="20">
        <v>1123913</v>
      </c>
      <c r="E57" s="32">
        <v>0</v>
      </c>
      <c r="F57" s="32"/>
    </row>
    <row r="58" spans="1:6" ht="12.75">
      <c r="A58" t="s">
        <v>560</v>
      </c>
      <c r="B58" t="s">
        <v>213</v>
      </c>
      <c r="C58">
        <v>0</v>
      </c>
      <c r="D58" s="20">
        <v>6019877</v>
      </c>
      <c r="E58" s="32">
        <v>0</v>
      </c>
      <c r="F58" s="32"/>
    </row>
    <row r="59" spans="1:6" ht="12.75">
      <c r="A59" t="s">
        <v>354</v>
      </c>
      <c r="B59" t="s">
        <v>213</v>
      </c>
      <c r="C59">
        <v>0</v>
      </c>
      <c r="D59" s="20">
        <v>32369558</v>
      </c>
      <c r="E59" s="32">
        <v>0</v>
      </c>
      <c r="F59" s="32"/>
    </row>
    <row r="60" spans="1:6" ht="12.75">
      <c r="A60" t="s">
        <v>357</v>
      </c>
      <c r="B60" t="s">
        <v>213</v>
      </c>
      <c r="C60" s="19">
        <v>0</v>
      </c>
      <c r="D60" s="20">
        <v>11392629</v>
      </c>
      <c r="E60" s="32">
        <v>0</v>
      </c>
      <c r="F60" s="32"/>
    </row>
    <row r="61" spans="1:5" ht="12.75">
      <c r="A61" t="s">
        <v>347</v>
      </c>
      <c r="B61" t="s">
        <v>213</v>
      </c>
      <c r="C61">
        <v>1</v>
      </c>
      <c r="D61" s="20">
        <v>14268711</v>
      </c>
      <c r="E61" s="24">
        <f aca="true" t="shared" si="0" ref="E61:E71">C61/D61*10^6</f>
        <v>0.07008341538349189</v>
      </c>
    </row>
    <row r="62" spans="1:5" ht="12.75">
      <c r="A62" t="s">
        <v>346</v>
      </c>
      <c r="B62" t="s">
        <v>213</v>
      </c>
      <c r="C62">
        <v>1</v>
      </c>
      <c r="D62" s="20">
        <v>10486339</v>
      </c>
      <c r="E62" s="24">
        <f t="shared" si="0"/>
        <v>0.09536216595706089</v>
      </c>
    </row>
    <row r="63" spans="1:5" ht="12.75">
      <c r="A63" t="s">
        <v>345</v>
      </c>
      <c r="B63" t="s">
        <v>213</v>
      </c>
      <c r="C63">
        <v>5</v>
      </c>
      <c r="D63" s="20">
        <v>41048532</v>
      </c>
      <c r="E63" s="24">
        <f t="shared" si="0"/>
        <v>0.12180703563284552</v>
      </c>
    </row>
    <row r="64" spans="1:6" ht="12.75">
      <c r="A64" t="s">
        <v>343</v>
      </c>
      <c r="B64" t="s">
        <v>213</v>
      </c>
      <c r="C64">
        <v>8</v>
      </c>
      <c r="D64" s="20">
        <v>11862740</v>
      </c>
      <c r="E64" s="24">
        <f t="shared" si="0"/>
        <v>0.6743804551056501</v>
      </c>
      <c r="F64" s="8"/>
    </row>
    <row r="65" spans="1:5" ht="12.75">
      <c r="A65" t="s">
        <v>340</v>
      </c>
      <c r="B65" t="s">
        <v>213</v>
      </c>
      <c r="C65">
        <v>12</v>
      </c>
      <c r="D65" s="20">
        <v>1694477</v>
      </c>
      <c r="E65" s="24">
        <f t="shared" si="0"/>
        <v>7.081831149080218</v>
      </c>
    </row>
    <row r="66" spans="1:5" ht="12.75">
      <c r="A66" t="s">
        <v>339</v>
      </c>
      <c r="B66" t="s">
        <v>213</v>
      </c>
      <c r="C66">
        <v>17</v>
      </c>
      <c r="D66" s="20">
        <v>1990876</v>
      </c>
      <c r="E66" s="24">
        <f t="shared" si="0"/>
        <v>8.538954711393377</v>
      </c>
    </row>
    <row r="67" spans="1:5" ht="12.75">
      <c r="A67" t="s">
        <v>344</v>
      </c>
      <c r="B67" t="s">
        <v>213</v>
      </c>
      <c r="C67">
        <v>19</v>
      </c>
      <c r="D67" s="20">
        <v>34859364</v>
      </c>
      <c r="E67" s="24">
        <f t="shared" si="0"/>
        <v>0.5450472360884151</v>
      </c>
    </row>
    <row r="68" spans="1:5" ht="12.75">
      <c r="A68" t="s">
        <v>37</v>
      </c>
      <c r="B68" t="s">
        <v>213</v>
      </c>
      <c r="C68">
        <v>42</v>
      </c>
      <c r="D68" s="20">
        <v>83082869</v>
      </c>
      <c r="E68" s="24">
        <f t="shared" si="0"/>
        <v>0.5055193748785926</v>
      </c>
    </row>
    <row r="69" spans="1:5" ht="12.75">
      <c r="A69" t="s">
        <v>342</v>
      </c>
      <c r="B69" t="s">
        <v>213</v>
      </c>
      <c r="C69">
        <v>53</v>
      </c>
      <c r="D69" s="20">
        <v>21669278</v>
      </c>
      <c r="E69" s="24">
        <f t="shared" si="0"/>
        <v>2.4458590636937694</v>
      </c>
    </row>
    <row r="70" spans="1:5" ht="12.75">
      <c r="A70" t="s">
        <v>341</v>
      </c>
      <c r="B70" t="s">
        <v>213</v>
      </c>
      <c r="C70">
        <v>266</v>
      </c>
      <c r="D70" s="20">
        <v>49052489</v>
      </c>
      <c r="E70" s="24">
        <f t="shared" si="0"/>
        <v>5.422762543201427</v>
      </c>
    </row>
    <row r="71" spans="1:6" ht="12.75">
      <c r="A71"/>
      <c r="B71" s="21" t="s">
        <v>444</v>
      </c>
      <c r="C71" s="21">
        <f>SUM(C11:C70)</f>
        <v>424</v>
      </c>
      <c r="D71" s="26">
        <f>SUM(D11:D70)</f>
        <v>998873281</v>
      </c>
      <c r="E71" s="27">
        <f t="shared" si="0"/>
        <v>0.4244782677293377</v>
      </c>
      <c r="F71" s="28"/>
    </row>
    <row r="72" spans="1:4" ht="12.75">
      <c r="A72"/>
      <c r="C72"/>
      <c r="D72" s="20"/>
    </row>
    <row r="73" spans="1:6" ht="12.75">
      <c r="A73" t="s">
        <v>425</v>
      </c>
      <c r="B73" t="s">
        <v>436</v>
      </c>
      <c r="C73"/>
      <c r="D73" s="20">
        <v>381371</v>
      </c>
      <c r="E73" s="32">
        <v>0</v>
      </c>
      <c r="F73" s="32"/>
    </row>
    <row r="74" spans="1:6" ht="12.75">
      <c r="A74" t="s">
        <v>426</v>
      </c>
      <c r="B74" t="s">
        <v>436</v>
      </c>
      <c r="C74"/>
      <c r="D74" s="20">
        <v>47758224</v>
      </c>
      <c r="E74" s="32">
        <v>0</v>
      </c>
      <c r="F74" s="32"/>
    </row>
    <row r="75" spans="1:6" ht="12.75">
      <c r="A75" t="s">
        <v>427</v>
      </c>
      <c r="B75" t="s">
        <v>436</v>
      </c>
      <c r="C75"/>
      <c r="D75" s="20">
        <v>13388910</v>
      </c>
      <c r="E75" s="32">
        <v>0</v>
      </c>
      <c r="F75" s="32"/>
    </row>
    <row r="76" spans="1:6" ht="12.75">
      <c r="A76" t="s">
        <v>428</v>
      </c>
      <c r="B76" t="s">
        <v>436</v>
      </c>
      <c r="C76"/>
      <c r="D76" s="20">
        <v>1108777</v>
      </c>
      <c r="E76" s="32">
        <v>0</v>
      </c>
      <c r="F76" s="32"/>
    </row>
    <row r="77" spans="1:6" ht="12.75">
      <c r="A77" t="s">
        <v>430</v>
      </c>
      <c r="B77" t="s">
        <v>436</v>
      </c>
      <c r="C77"/>
      <c r="D77" s="20">
        <v>6677534</v>
      </c>
      <c r="E77" s="32">
        <v>0</v>
      </c>
      <c r="F77" s="32"/>
    </row>
    <row r="78" spans="1:6" ht="12.75">
      <c r="A78" t="s">
        <v>422</v>
      </c>
      <c r="B78" t="s">
        <v>436</v>
      </c>
      <c r="C78"/>
      <c r="D78" s="20">
        <v>23479095</v>
      </c>
      <c r="E78" s="32">
        <v>0</v>
      </c>
      <c r="F78" s="32"/>
    </row>
    <row r="79" spans="1:7" ht="12.75">
      <c r="A79" s="18" t="s">
        <v>38</v>
      </c>
      <c r="B79" t="s">
        <v>436</v>
      </c>
      <c r="C79" s="13">
        <v>4</v>
      </c>
      <c r="D79" s="9">
        <v>153546896</v>
      </c>
      <c r="E79" s="24">
        <f aca="true" t="shared" si="1" ref="E79:E95">C79/D79*10^6</f>
        <v>0.02605067314418391</v>
      </c>
      <c r="F79" s="8"/>
      <c r="G79" s="6" t="s">
        <v>39</v>
      </c>
    </row>
    <row r="80" spans="1:5" ht="12.75">
      <c r="A80" t="s">
        <v>419</v>
      </c>
      <c r="B80" t="s">
        <v>436</v>
      </c>
      <c r="C80">
        <v>6</v>
      </c>
      <c r="D80" s="20">
        <v>460823</v>
      </c>
      <c r="E80" s="24">
        <f t="shared" si="1"/>
        <v>13.020183454384872</v>
      </c>
    </row>
    <row r="81" spans="1:5" ht="12.75">
      <c r="A81" t="s">
        <v>429</v>
      </c>
      <c r="B81" t="s">
        <v>436</v>
      </c>
      <c r="C81">
        <v>10</v>
      </c>
      <c r="D81" s="20">
        <v>230512000</v>
      </c>
      <c r="E81" s="24">
        <f t="shared" si="1"/>
        <v>0.04338168945651419</v>
      </c>
    </row>
    <row r="82" spans="1:5" ht="12.75">
      <c r="A82" t="s">
        <v>418</v>
      </c>
      <c r="B82" t="s">
        <v>436</v>
      </c>
      <c r="C82">
        <v>14</v>
      </c>
      <c r="D82" s="20">
        <v>7008300</v>
      </c>
      <c r="E82" s="24">
        <f t="shared" si="1"/>
        <v>1.9976313799352199</v>
      </c>
    </row>
    <row r="83" spans="1:5" ht="12.75">
      <c r="A83" t="s">
        <v>435</v>
      </c>
      <c r="B83" t="s">
        <v>436</v>
      </c>
      <c r="C83">
        <v>15</v>
      </c>
      <c r="D83" s="20">
        <v>86116559</v>
      </c>
      <c r="E83" s="24">
        <f t="shared" si="1"/>
        <v>0.17418252858895583</v>
      </c>
    </row>
    <row r="84" spans="1:6" ht="12.75">
      <c r="A84" s="18" t="s">
        <v>30</v>
      </c>
      <c r="B84" t="s">
        <v>436</v>
      </c>
      <c r="C84" s="13">
        <v>16</v>
      </c>
      <c r="D84" s="14">
        <f>4.48*10^6</f>
        <v>4480000</v>
      </c>
      <c r="E84" s="24">
        <f t="shared" si="1"/>
        <v>3.571428571428571</v>
      </c>
      <c r="F84" s="8"/>
    </row>
    <row r="85" spans="1:5" ht="12.75">
      <c r="A85" t="s">
        <v>433</v>
      </c>
      <c r="B85" t="s">
        <v>436</v>
      </c>
      <c r="C85" s="13">
        <v>16</v>
      </c>
      <c r="D85" s="20">
        <v>4608167</v>
      </c>
      <c r="E85" s="24">
        <f t="shared" si="1"/>
        <v>3.4720963888678513</v>
      </c>
    </row>
    <row r="86" spans="1:5" ht="12.75">
      <c r="A86" t="s">
        <v>424</v>
      </c>
      <c r="B86" t="s">
        <v>436</v>
      </c>
      <c r="C86">
        <v>24</v>
      </c>
      <c r="D86" s="20">
        <v>2996082</v>
      </c>
      <c r="E86" s="24">
        <f t="shared" si="1"/>
        <v>8.010461662931789</v>
      </c>
    </row>
    <row r="87" spans="1:5" ht="12.75">
      <c r="A87" t="s">
        <v>431</v>
      </c>
      <c r="B87" t="s">
        <v>436</v>
      </c>
      <c r="C87">
        <v>51</v>
      </c>
      <c r="D87" s="20">
        <v>27780000</v>
      </c>
      <c r="E87" s="24">
        <f t="shared" si="1"/>
        <v>1.83585313174946</v>
      </c>
    </row>
    <row r="88" spans="1:5" ht="12.75">
      <c r="A88" t="s">
        <v>421</v>
      </c>
      <c r="B88" t="s">
        <v>436</v>
      </c>
      <c r="C88">
        <v>64</v>
      </c>
      <c r="D88" s="20">
        <v>22920946</v>
      </c>
      <c r="E88" s="24">
        <f t="shared" si="1"/>
        <v>2.792205871433055</v>
      </c>
    </row>
    <row r="89" spans="1:5" ht="12.75">
      <c r="A89" t="s">
        <v>432</v>
      </c>
      <c r="B89" t="s">
        <v>436</v>
      </c>
      <c r="C89">
        <f>11+1+52+1+1</f>
        <v>66</v>
      </c>
      <c r="D89" s="20">
        <v>92681453</v>
      </c>
      <c r="E89" s="24">
        <f t="shared" si="1"/>
        <v>0.7121165871234236</v>
      </c>
    </row>
    <row r="90" spans="1:5" ht="12.75">
      <c r="A90" t="s">
        <v>434</v>
      </c>
      <c r="B90" t="s">
        <v>436</v>
      </c>
      <c r="C90">
        <v>75</v>
      </c>
      <c r="D90" s="20">
        <v>65493298</v>
      </c>
      <c r="E90" s="24">
        <f t="shared" si="1"/>
        <v>1.145155340932747</v>
      </c>
    </row>
    <row r="91" spans="1:5" ht="12.75">
      <c r="A91" t="s">
        <v>423</v>
      </c>
      <c r="B91" t="s">
        <v>436</v>
      </c>
      <c r="C91">
        <v>271</v>
      </c>
      <c r="D91" s="20">
        <v>49232844</v>
      </c>
      <c r="E91" s="24">
        <f t="shared" si="1"/>
        <v>5.504455521602612</v>
      </c>
    </row>
    <row r="92" spans="1:5" ht="12.75">
      <c r="A92" t="s">
        <v>31</v>
      </c>
      <c r="B92" t="s">
        <v>436</v>
      </c>
      <c r="C92" s="13">
        <v>290</v>
      </c>
      <c r="D92" s="20">
        <v>1147995226</v>
      </c>
      <c r="E92" s="24">
        <f t="shared" si="1"/>
        <v>0.25261429092388926</v>
      </c>
    </row>
    <row r="93" spans="1:5" ht="12.75">
      <c r="A93" t="s">
        <v>288</v>
      </c>
      <c r="B93" t="s">
        <v>436</v>
      </c>
      <c r="C93">
        <v>559</v>
      </c>
      <c r="D93" s="20">
        <v>1322044605</v>
      </c>
      <c r="E93" s="24">
        <f t="shared" si="1"/>
        <v>0.4228299089802647</v>
      </c>
    </row>
    <row r="94" spans="1:5" ht="12.75">
      <c r="A94" t="s">
        <v>420</v>
      </c>
      <c r="B94" t="s">
        <v>436</v>
      </c>
      <c r="C94">
        <v>1910</v>
      </c>
      <c r="D94" s="20">
        <v>127288628</v>
      </c>
      <c r="E94" s="24">
        <f t="shared" si="1"/>
        <v>15.005268184680252</v>
      </c>
    </row>
    <row r="95" spans="1:5" ht="12.75">
      <c r="A95"/>
      <c r="B95" s="21" t="s">
        <v>436</v>
      </c>
      <c r="C95" s="25">
        <f>SUM(C73:C94)</f>
        <v>3391</v>
      </c>
      <c r="D95" s="26">
        <f>SUM(D73:D94)</f>
        <v>3437959738</v>
      </c>
      <c r="E95" s="27">
        <f t="shared" si="1"/>
        <v>0.9863408121157002</v>
      </c>
    </row>
    <row r="96" spans="1:4" ht="12.75">
      <c r="A96"/>
      <c r="C96"/>
      <c r="D96" s="20"/>
    </row>
    <row r="97" spans="1:7" ht="12.75">
      <c r="A97" t="s">
        <v>447</v>
      </c>
      <c r="B97" t="s">
        <v>29</v>
      </c>
      <c r="C97">
        <v>292</v>
      </c>
      <c r="D97" s="33">
        <v>140702096</v>
      </c>
      <c r="E97" s="24">
        <f aca="true" t="shared" si="2" ref="E97:E131">C97/D97*10^6</f>
        <v>2.0753066819985397</v>
      </c>
      <c r="F97" s="12" t="s">
        <v>470</v>
      </c>
      <c r="G97" s="6" t="s">
        <v>484</v>
      </c>
    </row>
    <row r="98" spans="1:7" ht="12.75">
      <c r="A98" s="18" t="s">
        <v>40</v>
      </c>
      <c r="B98" t="s">
        <v>29</v>
      </c>
      <c r="C98" s="13">
        <v>152</v>
      </c>
      <c r="D98" s="9">
        <v>8205533</v>
      </c>
      <c r="E98" s="24">
        <f t="shared" si="2"/>
        <v>18.52408612578854</v>
      </c>
      <c r="F98" s="12" t="s">
        <v>470</v>
      </c>
      <c r="G98" s="6" t="s">
        <v>72</v>
      </c>
    </row>
    <row r="99" spans="1:7" ht="12.75">
      <c r="A99" s="18" t="s">
        <v>42</v>
      </c>
      <c r="B99" t="s">
        <v>29</v>
      </c>
      <c r="C99" s="13">
        <v>66</v>
      </c>
      <c r="D99" s="9">
        <v>10403951</v>
      </c>
      <c r="E99" s="24">
        <f t="shared" si="2"/>
        <v>6.343743833472495</v>
      </c>
      <c r="F99" s="12" t="s">
        <v>470</v>
      </c>
      <c r="G99" s="6" t="s">
        <v>72</v>
      </c>
    </row>
    <row r="100" spans="1:7" ht="12.75">
      <c r="A100" s="18" t="s">
        <v>41</v>
      </c>
      <c r="B100" t="s">
        <v>29</v>
      </c>
      <c r="C100" s="13">
        <v>2</v>
      </c>
      <c r="D100" s="10">
        <v>3989018</v>
      </c>
      <c r="E100" s="24">
        <f t="shared" si="2"/>
        <v>0.5013765292610863</v>
      </c>
      <c r="F100" s="12" t="s">
        <v>470</v>
      </c>
      <c r="G100" s="6" t="s">
        <v>72</v>
      </c>
    </row>
    <row r="101" spans="1:7" ht="12.75">
      <c r="A101" s="18" t="s">
        <v>43</v>
      </c>
      <c r="B101" t="s">
        <v>29</v>
      </c>
      <c r="C101" s="13">
        <v>15</v>
      </c>
      <c r="D101" s="9">
        <v>7262675</v>
      </c>
      <c r="E101" s="24">
        <f t="shared" si="2"/>
        <v>2.0653547074597167</v>
      </c>
      <c r="F101" s="12" t="s">
        <v>470</v>
      </c>
      <c r="G101" s="6" t="s">
        <v>72</v>
      </c>
    </row>
    <row r="102" spans="1:6" ht="12.75">
      <c r="A102" s="18" t="s">
        <v>45</v>
      </c>
      <c r="B102" t="s">
        <v>29</v>
      </c>
      <c r="C102" s="13">
        <v>1</v>
      </c>
      <c r="D102" s="9">
        <v>792604</v>
      </c>
      <c r="E102" s="24">
        <f t="shared" si="2"/>
        <v>1.2616640844608404</v>
      </c>
      <c r="F102" s="12" t="s">
        <v>470</v>
      </c>
    </row>
    <row r="103" spans="1:7" ht="12.75">
      <c r="A103" s="18" t="s">
        <v>46</v>
      </c>
      <c r="B103" t="s">
        <v>29</v>
      </c>
      <c r="C103" s="13">
        <v>92</v>
      </c>
      <c r="D103" s="9">
        <v>10220911</v>
      </c>
      <c r="E103" s="24">
        <f t="shared" si="2"/>
        <v>9.001154593753924</v>
      </c>
      <c r="F103" s="12" t="s">
        <v>470</v>
      </c>
      <c r="G103" s="6" t="s">
        <v>72</v>
      </c>
    </row>
    <row r="104" spans="1:7" ht="12.75">
      <c r="A104" s="18" t="s">
        <v>48</v>
      </c>
      <c r="B104" t="s">
        <v>29</v>
      </c>
      <c r="C104" s="13">
        <v>12</v>
      </c>
      <c r="D104" s="9">
        <v>5484723</v>
      </c>
      <c r="E104" s="24">
        <f t="shared" si="2"/>
        <v>2.1878953595286394</v>
      </c>
      <c r="F104" s="12" t="s">
        <v>470</v>
      </c>
      <c r="G104" s="6" t="s">
        <v>72</v>
      </c>
    </row>
    <row r="105" spans="1:7" ht="12.75">
      <c r="A105" s="18" t="s">
        <v>49</v>
      </c>
      <c r="B105" t="s">
        <v>29</v>
      </c>
      <c r="C105" s="13">
        <v>7</v>
      </c>
      <c r="D105" s="9">
        <v>1307605</v>
      </c>
      <c r="E105" s="24">
        <f t="shared" si="2"/>
        <v>5.353298587876308</v>
      </c>
      <c r="F105" s="12" t="s">
        <v>470</v>
      </c>
      <c r="G105" s="6" t="s">
        <v>72</v>
      </c>
    </row>
    <row r="106" spans="1:7" ht="12.75">
      <c r="A106" s="18" t="s">
        <v>51</v>
      </c>
      <c r="B106" t="s">
        <v>29</v>
      </c>
      <c r="C106" s="13">
        <v>27</v>
      </c>
      <c r="D106" s="9">
        <v>5244749</v>
      </c>
      <c r="E106" s="24">
        <f t="shared" si="2"/>
        <v>5.148006129559299</v>
      </c>
      <c r="F106" s="12" t="s">
        <v>470</v>
      </c>
      <c r="G106" s="6" t="s">
        <v>72</v>
      </c>
    </row>
    <row r="107" spans="1:7" ht="12.75">
      <c r="A107" s="18" t="s">
        <v>52</v>
      </c>
      <c r="B107" t="s">
        <v>29</v>
      </c>
      <c r="C107" s="13">
        <v>521</v>
      </c>
      <c r="D107" s="9">
        <v>61538322</v>
      </c>
      <c r="E107" s="24">
        <f t="shared" si="2"/>
        <v>8.466269197265406</v>
      </c>
      <c r="F107" s="12" t="s">
        <v>470</v>
      </c>
      <c r="G107" s="6" t="s">
        <v>72</v>
      </c>
    </row>
    <row r="108" spans="1:7" ht="12.75">
      <c r="A108" s="18" t="s">
        <v>61</v>
      </c>
      <c r="B108" t="s">
        <v>29</v>
      </c>
      <c r="C108" s="13">
        <v>15</v>
      </c>
      <c r="D108" s="11">
        <v>2114550</v>
      </c>
      <c r="E108" s="24">
        <f t="shared" si="2"/>
        <v>7.093707881109456</v>
      </c>
      <c r="F108" s="12" t="s">
        <v>470</v>
      </c>
      <c r="G108" s="6" t="s">
        <v>72</v>
      </c>
    </row>
    <row r="109" spans="1:7" ht="12.75">
      <c r="A109" s="18" t="s">
        <v>47</v>
      </c>
      <c r="B109" t="s">
        <v>29</v>
      </c>
      <c r="C109" s="13">
        <v>467</v>
      </c>
      <c r="D109" s="9">
        <v>82369552</v>
      </c>
      <c r="E109" s="24">
        <f t="shared" si="2"/>
        <v>5.669570717101873</v>
      </c>
      <c r="F109" s="12" t="s">
        <v>470</v>
      </c>
      <c r="G109" s="6" t="s">
        <v>72</v>
      </c>
    </row>
    <row r="110" spans="1:7" ht="12.75">
      <c r="A110" s="18" t="s">
        <v>53</v>
      </c>
      <c r="B110" t="s">
        <v>29</v>
      </c>
      <c r="C110" s="13">
        <v>25</v>
      </c>
      <c r="D110" s="9">
        <v>10722816</v>
      </c>
      <c r="E110" s="24">
        <f t="shared" si="2"/>
        <v>2.3314771045217975</v>
      </c>
      <c r="F110" s="12" t="s">
        <v>470</v>
      </c>
      <c r="G110" s="6" t="s">
        <v>72</v>
      </c>
    </row>
    <row r="111" spans="1:7" ht="12.75">
      <c r="A111" s="18" t="s">
        <v>54</v>
      </c>
      <c r="B111" t="s">
        <v>29</v>
      </c>
      <c r="C111" s="13">
        <v>25</v>
      </c>
      <c r="D111" s="9">
        <v>9930915</v>
      </c>
      <c r="E111" s="24">
        <f t="shared" si="2"/>
        <v>2.517391398476374</v>
      </c>
      <c r="F111" s="12" t="s">
        <v>470</v>
      </c>
      <c r="G111" s="6" t="s">
        <v>72</v>
      </c>
    </row>
    <row r="112" spans="1:7" ht="12.75">
      <c r="A112" s="18" t="s">
        <v>56</v>
      </c>
      <c r="B112" t="s">
        <v>29</v>
      </c>
      <c r="C112" s="13">
        <v>2</v>
      </c>
      <c r="D112" s="9">
        <v>304367</v>
      </c>
      <c r="E112" s="24">
        <f t="shared" si="2"/>
        <v>6.5710145975089285</v>
      </c>
      <c r="F112" s="12" t="s">
        <v>470</v>
      </c>
      <c r="G112" s="6" t="s">
        <v>72</v>
      </c>
    </row>
    <row r="113" spans="1:7" ht="12.75">
      <c r="A113" s="18" t="s">
        <v>55</v>
      </c>
      <c r="B113" t="s">
        <v>29</v>
      </c>
      <c r="C113" s="13">
        <v>8</v>
      </c>
      <c r="D113" s="9">
        <v>4156119</v>
      </c>
      <c r="E113" s="24">
        <f t="shared" si="2"/>
        <v>1.9248726997470476</v>
      </c>
      <c r="F113" s="12" t="s">
        <v>470</v>
      </c>
      <c r="G113" s="6" t="s">
        <v>72</v>
      </c>
    </row>
    <row r="114" spans="1:7" ht="12.75">
      <c r="A114" s="18" t="s">
        <v>57</v>
      </c>
      <c r="B114" t="s">
        <v>29</v>
      </c>
      <c r="C114" s="13">
        <v>549</v>
      </c>
      <c r="D114" s="9">
        <v>58145320</v>
      </c>
      <c r="E114" s="24">
        <f t="shared" si="2"/>
        <v>9.441860497113096</v>
      </c>
      <c r="F114" s="12" t="s">
        <v>470</v>
      </c>
      <c r="G114" s="6" t="s">
        <v>72</v>
      </c>
    </row>
    <row r="115" spans="1:7" ht="12.75">
      <c r="A115" s="18" t="s">
        <v>60</v>
      </c>
      <c r="B115" t="s">
        <v>29</v>
      </c>
      <c r="C115" s="13">
        <v>9</v>
      </c>
      <c r="D115" s="9">
        <v>2245423</v>
      </c>
      <c r="E115" s="24">
        <f t="shared" si="2"/>
        <v>4.008153474868655</v>
      </c>
      <c r="F115" s="12" t="s">
        <v>470</v>
      </c>
      <c r="G115" s="6" t="s">
        <v>72</v>
      </c>
    </row>
    <row r="116" spans="1:7" ht="12.75">
      <c r="A116" s="18" t="s">
        <v>58</v>
      </c>
      <c r="B116" t="s">
        <v>29</v>
      </c>
      <c r="C116" s="13">
        <v>1</v>
      </c>
      <c r="D116" s="9">
        <v>34498</v>
      </c>
      <c r="E116" s="24">
        <f t="shared" si="2"/>
        <v>28.98718766305293</v>
      </c>
      <c r="F116" s="12" t="s">
        <v>470</v>
      </c>
      <c r="G116" s="37" t="s">
        <v>72</v>
      </c>
    </row>
    <row r="117" spans="1:7" ht="12.75">
      <c r="A117" s="18" t="s">
        <v>59</v>
      </c>
      <c r="B117" t="s">
        <v>29</v>
      </c>
      <c r="C117" s="13">
        <v>15</v>
      </c>
      <c r="D117" s="11">
        <v>3565205</v>
      </c>
      <c r="E117" s="24">
        <f t="shared" si="2"/>
        <v>4.2073316962138225</v>
      </c>
      <c r="F117" s="12" t="s">
        <v>470</v>
      </c>
      <c r="G117" s="6" t="s">
        <v>72</v>
      </c>
    </row>
    <row r="118" spans="1:7" ht="12.75">
      <c r="A118" s="18" t="s">
        <v>62</v>
      </c>
      <c r="B118" t="s">
        <v>29</v>
      </c>
      <c r="C118" s="13">
        <v>4</v>
      </c>
      <c r="D118" s="9">
        <v>403532</v>
      </c>
      <c r="E118" s="24">
        <f t="shared" si="2"/>
        <v>9.912472864605533</v>
      </c>
      <c r="F118" s="12" t="s">
        <v>470</v>
      </c>
      <c r="G118" s="6" t="s">
        <v>72</v>
      </c>
    </row>
    <row r="119" spans="1:7" ht="12.75">
      <c r="A119" s="18" t="s">
        <v>63</v>
      </c>
      <c r="B119" t="s">
        <v>29</v>
      </c>
      <c r="C119" s="13">
        <v>55</v>
      </c>
      <c r="D119" s="11">
        <v>16645313</v>
      </c>
      <c r="E119" s="24">
        <f t="shared" si="2"/>
        <v>3.304233449980784</v>
      </c>
      <c r="F119" s="12" t="s">
        <v>470</v>
      </c>
      <c r="G119" s="6" t="s">
        <v>72</v>
      </c>
    </row>
    <row r="120" spans="1:7" ht="12.75">
      <c r="A120" s="18" t="s">
        <v>64</v>
      </c>
      <c r="B120" t="s">
        <v>29</v>
      </c>
      <c r="C120" s="13">
        <v>25</v>
      </c>
      <c r="D120" s="11">
        <v>4644457</v>
      </c>
      <c r="E120" s="24">
        <f t="shared" si="2"/>
        <v>5.382760568135306</v>
      </c>
      <c r="F120" s="12" t="s">
        <v>470</v>
      </c>
      <c r="G120" s="6" t="s">
        <v>72</v>
      </c>
    </row>
    <row r="121" spans="1:7" ht="12.75">
      <c r="A121" s="18" t="s">
        <v>65</v>
      </c>
      <c r="B121" t="s">
        <v>29</v>
      </c>
      <c r="C121" s="13">
        <v>145</v>
      </c>
      <c r="D121" s="11">
        <v>38500696</v>
      </c>
      <c r="E121" s="24">
        <f t="shared" si="2"/>
        <v>3.766165681784038</v>
      </c>
      <c r="F121" s="12" t="s">
        <v>470</v>
      </c>
      <c r="G121" s="6" t="s">
        <v>72</v>
      </c>
    </row>
    <row r="122" spans="1:7" ht="12.75">
      <c r="A122" s="18" t="s">
        <v>66</v>
      </c>
      <c r="B122" t="s">
        <v>29</v>
      </c>
      <c r="C122" s="13">
        <v>63</v>
      </c>
      <c r="D122" s="11">
        <v>10676910</v>
      </c>
      <c r="E122" s="24">
        <f t="shared" si="2"/>
        <v>5.900583595815643</v>
      </c>
      <c r="F122" s="12" t="s">
        <v>470</v>
      </c>
      <c r="G122" s="6" t="s">
        <v>72</v>
      </c>
    </row>
    <row r="123" spans="1:7" ht="12.75">
      <c r="A123" s="18" t="s">
        <v>67</v>
      </c>
      <c r="B123" t="s">
        <v>29</v>
      </c>
      <c r="C123" s="13">
        <v>32</v>
      </c>
      <c r="D123" s="11">
        <v>22246862</v>
      </c>
      <c r="E123" s="24">
        <f t="shared" si="2"/>
        <v>1.4384051107971991</v>
      </c>
      <c r="F123" s="12" t="s">
        <v>470</v>
      </c>
      <c r="G123" s="6" t="s">
        <v>72</v>
      </c>
    </row>
    <row r="124" spans="1:7" ht="12.75">
      <c r="A124" s="18" t="s">
        <v>68</v>
      </c>
      <c r="B124" t="s">
        <v>29</v>
      </c>
      <c r="C124" s="13">
        <v>22</v>
      </c>
      <c r="D124" s="11">
        <v>7500000</v>
      </c>
      <c r="E124" s="24">
        <f t="shared" si="2"/>
        <v>2.933333333333333</v>
      </c>
      <c r="F124" s="12" t="s">
        <v>470</v>
      </c>
      <c r="G124" s="6" t="s">
        <v>72</v>
      </c>
    </row>
    <row r="125" spans="1:7" ht="12.75">
      <c r="A125" s="18" t="s">
        <v>71</v>
      </c>
      <c r="B125" t="s">
        <v>29</v>
      </c>
      <c r="C125" s="13">
        <v>13</v>
      </c>
      <c r="D125" s="11">
        <f>5.4*10^6</f>
        <v>5400000</v>
      </c>
      <c r="E125" s="24">
        <f t="shared" si="2"/>
        <v>2.4074074074074074</v>
      </c>
      <c r="F125" s="12" t="s">
        <v>470</v>
      </c>
      <c r="G125" s="6" t="s">
        <v>72</v>
      </c>
    </row>
    <row r="126" spans="1:7" ht="12.75">
      <c r="A126" s="18" t="s">
        <v>70</v>
      </c>
      <c r="B126" t="s">
        <v>29</v>
      </c>
      <c r="C126" s="13">
        <v>10</v>
      </c>
      <c r="D126" s="11">
        <v>2007711</v>
      </c>
      <c r="E126" s="24">
        <f t="shared" si="2"/>
        <v>4.980796538944101</v>
      </c>
      <c r="F126" s="12" t="s">
        <v>470</v>
      </c>
      <c r="G126" s="6" t="s">
        <v>72</v>
      </c>
    </row>
    <row r="127" spans="1:7" ht="12.75">
      <c r="A127" s="18" t="s">
        <v>50</v>
      </c>
      <c r="B127" t="s">
        <v>29</v>
      </c>
      <c r="C127" s="13">
        <v>141</v>
      </c>
      <c r="D127" s="9">
        <v>40491052</v>
      </c>
      <c r="E127" s="24">
        <f t="shared" si="2"/>
        <v>3.4822508439642417</v>
      </c>
      <c r="F127" s="12" t="s">
        <v>470</v>
      </c>
      <c r="G127" s="6" t="s">
        <v>72</v>
      </c>
    </row>
    <row r="128" spans="1:7" ht="12.75">
      <c r="A128" s="18" t="s">
        <v>69</v>
      </c>
      <c r="B128" t="s">
        <v>29</v>
      </c>
      <c r="C128" s="13">
        <v>31</v>
      </c>
      <c r="D128" s="11">
        <v>9045389</v>
      </c>
      <c r="E128" s="24">
        <f t="shared" si="2"/>
        <v>3.42716051238924</v>
      </c>
      <c r="F128" s="12" t="s">
        <v>470</v>
      </c>
      <c r="G128" s="6" t="s">
        <v>72</v>
      </c>
    </row>
    <row r="129" spans="1:7" ht="12.75">
      <c r="A129" s="18" t="s">
        <v>44</v>
      </c>
      <c r="B129" t="s">
        <v>29</v>
      </c>
      <c r="C129" s="13">
        <v>23</v>
      </c>
      <c r="D129" s="9">
        <v>7581520</v>
      </c>
      <c r="E129" s="24">
        <f t="shared" si="2"/>
        <v>3.0336924521731787</v>
      </c>
      <c r="F129" s="12" t="s">
        <v>470</v>
      </c>
      <c r="G129" s="6" t="s">
        <v>72</v>
      </c>
    </row>
    <row r="130" spans="1:7" ht="12.75">
      <c r="A130" s="18" t="s">
        <v>28</v>
      </c>
      <c r="B130" t="s">
        <v>29</v>
      </c>
      <c r="C130" s="13">
        <v>152</v>
      </c>
      <c r="D130" s="9">
        <v>60943912</v>
      </c>
      <c r="E130" s="24">
        <f t="shared" si="2"/>
        <v>2.494096539126008</v>
      </c>
      <c r="F130" s="12" t="s">
        <v>470</v>
      </c>
      <c r="G130" s="6" t="s">
        <v>72</v>
      </c>
    </row>
    <row r="131" spans="2:7" ht="12.75">
      <c r="B131" s="21" t="s">
        <v>29</v>
      </c>
      <c r="C131" s="25">
        <f>SUM(C97:C130)</f>
        <v>3019</v>
      </c>
      <c r="D131" s="29">
        <f>SUM(D97:D130)</f>
        <v>654828306</v>
      </c>
      <c r="E131" s="27">
        <f t="shared" si="2"/>
        <v>4.610368813225982</v>
      </c>
      <c r="F131" s="8"/>
      <c r="G131" s="6"/>
    </row>
    <row r="132" spans="4:7" ht="12.75">
      <c r="D132" s="9"/>
      <c r="F132" s="8"/>
      <c r="G132" s="6"/>
    </row>
    <row r="133" spans="1:7" ht="12.75">
      <c r="A133" s="18" t="s">
        <v>27</v>
      </c>
      <c r="B133" t="s">
        <v>205</v>
      </c>
      <c r="C133" s="13">
        <v>308</v>
      </c>
      <c r="D133" s="8">
        <v>33212696</v>
      </c>
      <c r="E133" s="24">
        <f>C133/D133*10^6</f>
        <v>9.273562134191092</v>
      </c>
      <c r="F133" s="8"/>
      <c r="G133" s="6" t="s">
        <v>72</v>
      </c>
    </row>
    <row r="134" spans="1:12" ht="12.75">
      <c r="A134" s="18" t="s">
        <v>26</v>
      </c>
      <c r="B134" t="s">
        <v>205</v>
      </c>
      <c r="C134" s="13">
        <f>62+49</f>
        <v>111</v>
      </c>
      <c r="D134" s="8">
        <v>109955400</v>
      </c>
      <c r="E134" s="24">
        <f>C134/D134*10^6</f>
        <v>1.009500215541938</v>
      </c>
      <c r="F134">
        <v>26</v>
      </c>
      <c r="G134" s="6" t="s">
        <v>451</v>
      </c>
      <c r="H134" s="6" t="s">
        <v>452</v>
      </c>
      <c r="L134" s="6" t="s">
        <v>464</v>
      </c>
    </row>
    <row r="135" spans="1:6" ht="12.75">
      <c r="A135" s="18" t="s">
        <v>25</v>
      </c>
      <c r="B135" t="s">
        <v>205</v>
      </c>
      <c r="C135" s="13">
        <v>3485</v>
      </c>
      <c r="D135" s="8">
        <v>304059724</v>
      </c>
      <c r="E135" s="24">
        <f>C135/D135*10^6</f>
        <v>11.461564044569087</v>
      </c>
      <c r="F135">
        <v>26</v>
      </c>
    </row>
    <row r="136" spans="1:5" s="21" customFormat="1" ht="12.75">
      <c r="A136" s="34"/>
      <c r="B136" s="21" t="s">
        <v>205</v>
      </c>
      <c r="C136" s="25">
        <f>SUM(C133:C135)</f>
        <v>3904</v>
      </c>
      <c r="D136" s="29">
        <f>SUM(D133:D135)</f>
        <v>447227820</v>
      </c>
      <c r="E136" s="27">
        <f>C136/D136*10^6</f>
        <v>8.729331730749667</v>
      </c>
    </row>
    <row r="137" spans="4:6" ht="12.75">
      <c r="D137" s="8"/>
      <c r="F137"/>
    </row>
    <row r="138" spans="1:13" ht="15.75">
      <c r="A138" s="18" t="s">
        <v>32</v>
      </c>
      <c r="B138" t="s">
        <v>443</v>
      </c>
      <c r="C138" s="13">
        <v>3</v>
      </c>
      <c r="D138" s="9">
        <v>172800048</v>
      </c>
      <c r="E138" s="24">
        <f>C138/D138*10^6</f>
        <v>0.017361106288581587</v>
      </c>
      <c r="F138" s="8"/>
      <c r="G138" s="6" t="s">
        <v>33</v>
      </c>
      <c r="M138" s="7" t="s">
        <v>34</v>
      </c>
    </row>
    <row r="139" spans="1:7" ht="12.75">
      <c r="A139" s="18" t="s">
        <v>35</v>
      </c>
      <c r="B139" t="s">
        <v>443</v>
      </c>
      <c r="C139" s="13">
        <v>26</v>
      </c>
      <c r="D139" s="9">
        <v>7411000</v>
      </c>
      <c r="E139" s="24">
        <f>C139/D139*10^6</f>
        <v>3.5082984752395086</v>
      </c>
      <c r="F139" s="8"/>
      <c r="G139" s="6" t="s">
        <v>36</v>
      </c>
    </row>
    <row r="140" spans="2:5" ht="12.75">
      <c r="B140" s="21" t="s">
        <v>443</v>
      </c>
      <c r="C140" s="25">
        <f>SUM(C138:C139)</f>
        <v>29</v>
      </c>
      <c r="D140" s="30">
        <f>SUM(D138:D139)</f>
        <v>180211048</v>
      </c>
      <c r="E140" s="27">
        <f>C140/D140*10^6</f>
        <v>0.16092243134838216</v>
      </c>
    </row>
  </sheetData>
  <hyperlinks>
    <hyperlink ref="G138" r:id="rId1" display="http://www.rrcap.unep.org/male/baseline/Baseline/Pakistan/pakch2.htm"/>
    <hyperlink ref="G139" r:id="rId2" display="http://www.sviva.gov.il/Enviroment/bin/en.jsp?enPage=e_BlankPage&amp;enDisplay=view&amp;enDispWhat=Zone&amp;enDispWho=Air_Monitoring_Network&amp;enZone=Air_Monitoring_Network"/>
    <hyperlink ref="G79" r:id="rId3" display="http://www.rrcap.unep.org/male/baseline/Baseline/Bang/BANGCH2.htm"/>
    <hyperlink ref="H13" r:id="rId4" display="http://www.ec.gc.ca/indicateurs-indicators/default.asp?lang=En&amp;n=DCC798B8-1&amp;offset=5&amp;toc=show"/>
    <hyperlink ref="G134" r:id="rId5" display="http://etc-cte.ec.gc.ca/NAPS/naps_data_e.html"/>
    <hyperlink ref="H134" r:id="rId6" display="http://www.msc.ec.gc.ca/capmon/index_e.cfm"/>
    <hyperlink ref="L134" r:id="rId7" display="http://www.environment-canada.ca/indicateurs-indicators/default.asp?lang=En&amp;n=62FFB5B1-1&amp;offset=5&amp;toc=show"/>
    <hyperlink ref="G97" r:id="rId8" display="http://www.country-data.com/cgi-bin/query/r-11389.html"/>
  </hyperlinks>
  <printOptions/>
  <pageMargins left="0.75" right="0.75" top="1" bottom="1" header="0.5" footer="0.5"/>
  <pageSetup horizontalDpi="600" verticalDpi="600" orientation="portrait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70"/>
  <sheetViews>
    <sheetView workbookViewId="0" topLeftCell="A1">
      <selection activeCell="R3" sqref="R3:R50"/>
    </sheetView>
  </sheetViews>
  <sheetFormatPr defaultColWidth="9.140625" defaultRowHeight="12.75"/>
  <cols>
    <col min="1" max="1" width="27.140625" style="0" customWidth="1"/>
    <col min="2" max="10" width="8.8515625" style="0" customWidth="1"/>
    <col min="11" max="11" width="27.140625" style="0" customWidth="1"/>
    <col min="12" max="16384" width="8.8515625" style="0" customWidth="1"/>
  </cols>
  <sheetData>
    <row r="2" spans="2:18" ht="12.75">
      <c r="B2" s="5" t="s">
        <v>213</v>
      </c>
      <c r="C2" s="5" t="s">
        <v>389</v>
      </c>
      <c r="D2" s="5" t="s">
        <v>143</v>
      </c>
      <c r="E2" s="5" t="s">
        <v>205</v>
      </c>
      <c r="F2" s="5" t="s">
        <v>116</v>
      </c>
      <c r="G2" s="5" t="s">
        <v>144</v>
      </c>
      <c r="L2" s="5" t="s">
        <v>213</v>
      </c>
      <c r="M2" s="5" t="s">
        <v>389</v>
      </c>
      <c r="N2" s="5" t="s">
        <v>143</v>
      </c>
      <c r="O2" s="5" t="s">
        <v>205</v>
      </c>
      <c r="P2" s="5" t="s">
        <v>116</v>
      </c>
      <c r="Q2" s="5" t="s">
        <v>144</v>
      </c>
      <c r="R2" s="5" t="s">
        <v>136</v>
      </c>
    </row>
    <row r="3" spans="1:18" ht="12.75">
      <c r="A3" s="4" t="s">
        <v>459</v>
      </c>
      <c r="B3" t="s">
        <v>291</v>
      </c>
      <c r="C3" t="s">
        <v>188</v>
      </c>
      <c r="D3" t="s">
        <v>192</v>
      </c>
      <c r="E3" t="s">
        <v>12</v>
      </c>
      <c r="F3" t="s">
        <v>18</v>
      </c>
      <c r="G3" t="s">
        <v>195</v>
      </c>
      <c r="K3" s="4" t="s">
        <v>459</v>
      </c>
      <c r="L3">
        <v>4</v>
      </c>
      <c r="M3">
        <v>2</v>
      </c>
      <c r="N3">
        <v>2</v>
      </c>
      <c r="O3">
        <v>3</v>
      </c>
      <c r="P3">
        <v>2</v>
      </c>
      <c r="Q3">
        <v>5</v>
      </c>
      <c r="R3">
        <f>SUM(L3:Q3)</f>
        <v>18</v>
      </c>
    </row>
    <row r="4" spans="1:18" ht="12.75">
      <c r="A4" s="4" t="s">
        <v>458</v>
      </c>
      <c r="B4" t="s">
        <v>291</v>
      </c>
      <c r="C4" t="s">
        <v>188</v>
      </c>
      <c r="D4" t="s">
        <v>193</v>
      </c>
      <c r="E4" t="s">
        <v>12</v>
      </c>
      <c r="F4" t="s">
        <v>18</v>
      </c>
      <c r="G4" t="s">
        <v>195</v>
      </c>
      <c r="K4" s="4" t="s">
        <v>458</v>
      </c>
      <c r="L4">
        <v>4</v>
      </c>
      <c r="M4">
        <v>2</v>
      </c>
      <c r="N4">
        <v>1</v>
      </c>
      <c r="O4">
        <v>3</v>
      </c>
      <c r="P4">
        <v>2</v>
      </c>
      <c r="Q4">
        <v>5</v>
      </c>
      <c r="R4">
        <f aca="true" t="shared" si="0" ref="R4:R67">SUM(L4:Q4)</f>
        <v>17</v>
      </c>
    </row>
    <row r="5" spans="1:18" ht="12.75">
      <c r="A5" s="4" t="s">
        <v>457</v>
      </c>
      <c r="B5" t="s">
        <v>292</v>
      </c>
      <c r="C5" t="s">
        <v>189</v>
      </c>
      <c r="D5" t="s">
        <v>192</v>
      </c>
      <c r="E5" t="s">
        <v>13</v>
      </c>
      <c r="F5" t="s">
        <v>18</v>
      </c>
      <c r="G5" t="s">
        <v>196</v>
      </c>
      <c r="K5" s="4" t="s">
        <v>457</v>
      </c>
      <c r="L5">
        <v>3</v>
      </c>
      <c r="M5">
        <v>2</v>
      </c>
      <c r="N5">
        <v>2</v>
      </c>
      <c r="O5">
        <v>2</v>
      </c>
      <c r="P5">
        <v>2</v>
      </c>
      <c r="Q5">
        <v>6</v>
      </c>
      <c r="R5">
        <f t="shared" si="0"/>
        <v>17</v>
      </c>
    </row>
    <row r="6" spans="1:18" ht="12.75">
      <c r="A6" s="4" t="s">
        <v>301</v>
      </c>
      <c r="B6" t="s">
        <v>291</v>
      </c>
      <c r="C6" t="s">
        <v>190</v>
      </c>
      <c r="D6" t="s">
        <v>194</v>
      </c>
      <c r="E6" t="s">
        <v>13</v>
      </c>
      <c r="F6" t="s">
        <v>18</v>
      </c>
      <c r="G6" t="s">
        <v>197</v>
      </c>
      <c r="K6" s="4" t="s">
        <v>301</v>
      </c>
      <c r="L6">
        <v>4</v>
      </c>
      <c r="M6">
        <v>1</v>
      </c>
      <c r="N6">
        <v>1</v>
      </c>
      <c r="O6">
        <v>2</v>
      </c>
      <c r="P6">
        <v>2</v>
      </c>
      <c r="Q6">
        <v>4</v>
      </c>
      <c r="R6">
        <f t="shared" si="0"/>
        <v>14</v>
      </c>
    </row>
    <row r="7" spans="1:18" ht="12.75">
      <c r="A7" s="4" t="s">
        <v>455</v>
      </c>
      <c r="B7" t="s">
        <v>293</v>
      </c>
      <c r="C7" t="s">
        <v>190</v>
      </c>
      <c r="D7" t="s">
        <v>192</v>
      </c>
      <c r="E7" t="s">
        <v>14</v>
      </c>
      <c r="F7" t="s">
        <v>19</v>
      </c>
      <c r="G7" t="s">
        <v>198</v>
      </c>
      <c r="K7" s="4" t="s">
        <v>455</v>
      </c>
      <c r="L7">
        <v>3</v>
      </c>
      <c r="M7">
        <v>1</v>
      </c>
      <c r="N7">
        <v>2</v>
      </c>
      <c r="O7">
        <v>4</v>
      </c>
      <c r="P7">
        <v>1</v>
      </c>
      <c r="Q7">
        <v>4</v>
      </c>
      <c r="R7">
        <f t="shared" si="0"/>
        <v>15</v>
      </c>
    </row>
    <row r="8" spans="1:18" ht="12.75">
      <c r="A8" s="4" t="s">
        <v>307</v>
      </c>
      <c r="B8" t="s">
        <v>294</v>
      </c>
      <c r="C8" t="s">
        <v>188</v>
      </c>
      <c r="D8" t="s">
        <v>221</v>
      </c>
      <c r="E8" t="s">
        <v>14</v>
      </c>
      <c r="F8" t="s">
        <v>18</v>
      </c>
      <c r="G8" t="s">
        <v>206</v>
      </c>
      <c r="K8" s="4" t="s">
        <v>307</v>
      </c>
      <c r="L8">
        <v>1</v>
      </c>
      <c r="M8">
        <v>2</v>
      </c>
      <c r="N8">
        <v>0</v>
      </c>
      <c r="O8">
        <v>4</v>
      </c>
      <c r="P8">
        <v>2</v>
      </c>
      <c r="Q8">
        <v>4</v>
      </c>
      <c r="R8">
        <f t="shared" si="0"/>
        <v>13</v>
      </c>
    </row>
    <row r="9" spans="1:18" ht="12.75">
      <c r="A9" s="4" t="s">
        <v>219</v>
      </c>
      <c r="B9" t="s">
        <v>295</v>
      </c>
      <c r="C9" t="s">
        <v>80</v>
      </c>
      <c r="D9" t="s">
        <v>194</v>
      </c>
      <c r="E9" t="s">
        <v>80</v>
      </c>
      <c r="F9" t="s">
        <v>221</v>
      </c>
      <c r="G9" t="s">
        <v>207</v>
      </c>
      <c r="K9" s="4" t="s">
        <v>219</v>
      </c>
      <c r="L9">
        <v>3</v>
      </c>
      <c r="M9">
        <v>0</v>
      </c>
      <c r="N9">
        <v>1</v>
      </c>
      <c r="O9">
        <v>0</v>
      </c>
      <c r="P9">
        <v>0</v>
      </c>
      <c r="Q9">
        <v>2</v>
      </c>
      <c r="R9">
        <f t="shared" si="0"/>
        <v>6</v>
      </c>
    </row>
    <row r="10" spans="1:18" ht="12.75">
      <c r="A10" s="4" t="s">
        <v>217</v>
      </c>
      <c r="B10" t="s">
        <v>296</v>
      </c>
      <c r="C10" t="s">
        <v>80</v>
      </c>
      <c r="D10" t="s">
        <v>221</v>
      </c>
      <c r="E10" t="s">
        <v>15</v>
      </c>
      <c r="F10" t="s">
        <v>221</v>
      </c>
      <c r="G10" t="s">
        <v>208</v>
      </c>
      <c r="K10" s="4" t="s">
        <v>217</v>
      </c>
      <c r="L10">
        <v>1</v>
      </c>
      <c r="M10">
        <v>0</v>
      </c>
      <c r="N10">
        <v>0</v>
      </c>
      <c r="O10">
        <v>1</v>
      </c>
      <c r="P10">
        <v>0</v>
      </c>
      <c r="Q10">
        <v>2</v>
      </c>
      <c r="R10">
        <f t="shared" si="0"/>
        <v>4</v>
      </c>
    </row>
    <row r="11" spans="1:18" ht="12.75">
      <c r="A11" s="4" t="s">
        <v>314</v>
      </c>
      <c r="B11" t="s">
        <v>296</v>
      </c>
      <c r="C11" t="s">
        <v>80</v>
      </c>
      <c r="D11" t="s">
        <v>194</v>
      </c>
      <c r="E11" t="s">
        <v>80</v>
      </c>
      <c r="F11" t="s">
        <v>221</v>
      </c>
      <c r="G11" t="s">
        <v>210</v>
      </c>
      <c r="K11" s="4" t="s">
        <v>314</v>
      </c>
      <c r="L11">
        <v>1</v>
      </c>
      <c r="M11">
        <v>0</v>
      </c>
      <c r="N11">
        <v>1</v>
      </c>
      <c r="O11">
        <v>0</v>
      </c>
      <c r="P11">
        <v>0</v>
      </c>
      <c r="Q11">
        <v>1</v>
      </c>
      <c r="R11">
        <f t="shared" si="0"/>
        <v>3</v>
      </c>
    </row>
    <row r="12" spans="1:18" ht="12.75">
      <c r="A12" s="4" t="s">
        <v>220</v>
      </c>
      <c r="B12" t="s">
        <v>297</v>
      </c>
      <c r="C12" t="s">
        <v>80</v>
      </c>
      <c r="D12" t="s">
        <v>192</v>
      </c>
      <c r="E12" t="s">
        <v>80</v>
      </c>
      <c r="F12" t="s">
        <v>221</v>
      </c>
      <c r="G12" t="s">
        <v>211</v>
      </c>
      <c r="K12" s="4" t="s">
        <v>220</v>
      </c>
      <c r="L12">
        <v>1</v>
      </c>
      <c r="M12">
        <v>0</v>
      </c>
      <c r="N12">
        <v>2</v>
      </c>
      <c r="O12">
        <v>0</v>
      </c>
      <c r="P12">
        <v>0</v>
      </c>
      <c r="Q12">
        <v>1</v>
      </c>
      <c r="R12">
        <f t="shared" si="0"/>
        <v>4</v>
      </c>
    </row>
    <row r="13" spans="1:18" ht="12.75">
      <c r="A13" s="4" t="s">
        <v>467</v>
      </c>
      <c r="B13" t="s">
        <v>298</v>
      </c>
      <c r="C13" t="s">
        <v>80</v>
      </c>
      <c r="D13" t="s">
        <v>221</v>
      </c>
      <c r="E13" t="s">
        <v>80</v>
      </c>
      <c r="F13" t="s">
        <v>221</v>
      </c>
      <c r="G13" t="s">
        <v>211</v>
      </c>
      <c r="K13" s="4" t="s">
        <v>467</v>
      </c>
      <c r="L13">
        <v>1</v>
      </c>
      <c r="M13">
        <v>0</v>
      </c>
      <c r="N13">
        <v>0</v>
      </c>
      <c r="O13">
        <v>0</v>
      </c>
      <c r="P13">
        <v>0</v>
      </c>
      <c r="Q13">
        <v>1</v>
      </c>
      <c r="R13">
        <f t="shared" si="0"/>
        <v>2</v>
      </c>
    </row>
    <row r="14" spans="1:18" ht="12.75">
      <c r="A14" s="4" t="s">
        <v>466</v>
      </c>
      <c r="B14" t="s">
        <v>299</v>
      </c>
      <c r="C14" t="s">
        <v>80</v>
      </c>
      <c r="D14" t="s">
        <v>221</v>
      </c>
      <c r="E14" t="s">
        <v>80</v>
      </c>
      <c r="F14" t="s">
        <v>221</v>
      </c>
      <c r="G14" t="s">
        <v>212</v>
      </c>
      <c r="K14" s="4" t="s">
        <v>466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f t="shared" si="0"/>
        <v>0</v>
      </c>
    </row>
    <row r="15" spans="1:18" ht="12.75">
      <c r="A15" s="4" t="s">
        <v>309</v>
      </c>
      <c r="B15" t="s">
        <v>294</v>
      </c>
      <c r="C15" t="s">
        <v>80</v>
      </c>
      <c r="D15" t="s">
        <v>221</v>
      </c>
      <c r="E15" t="s">
        <v>80</v>
      </c>
      <c r="F15" t="s">
        <v>221</v>
      </c>
      <c r="G15" t="s">
        <v>211</v>
      </c>
      <c r="K15" s="4" t="s">
        <v>309</v>
      </c>
      <c r="L15">
        <v>1</v>
      </c>
      <c r="M15">
        <v>0</v>
      </c>
      <c r="N15">
        <v>0</v>
      </c>
      <c r="O15">
        <v>0</v>
      </c>
      <c r="P15">
        <v>0</v>
      </c>
      <c r="Q15">
        <v>1</v>
      </c>
      <c r="R15">
        <f t="shared" si="0"/>
        <v>2</v>
      </c>
    </row>
    <row r="16" spans="1:18" ht="12.75">
      <c r="A16" s="4" t="s">
        <v>244</v>
      </c>
      <c r="B16" t="s">
        <v>299</v>
      </c>
      <c r="C16" t="s">
        <v>80</v>
      </c>
      <c r="D16" t="s">
        <v>221</v>
      </c>
      <c r="E16" t="s">
        <v>80</v>
      </c>
      <c r="F16" t="s">
        <v>221</v>
      </c>
      <c r="G16" t="s">
        <v>212</v>
      </c>
      <c r="K16" s="4" t="s">
        <v>244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f t="shared" si="0"/>
        <v>0</v>
      </c>
    </row>
    <row r="17" spans="1:18" ht="12.75">
      <c r="A17" s="4" t="s">
        <v>310</v>
      </c>
      <c r="B17" t="s">
        <v>299</v>
      </c>
      <c r="C17" t="s">
        <v>80</v>
      </c>
      <c r="D17" t="s">
        <v>221</v>
      </c>
      <c r="E17" t="s">
        <v>80</v>
      </c>
      <c r="F17" t="s">
        <v>221</v>
      </c>
      <c r="G17" t="s">
        <v>211</v>
      </c>
      <c r="K17" s="4" t="s">
        <v>310</v>
      </c>
      <c r="L17">
        <v>0</v>
      </c>
      <c r="M17">
        <v>0</v>
      </c>
      <c r="N17">
        <v>0</v>
      </c>
      <c r="O17">
        <v>0</v>
      </c>
      <c r="P17">
        <v>0</v>
      </c>
      <c r="Q17">
        <v>1</v>
      </c>
      <c r="R17">
        <f t="shared" si="0"/>
        <v>1</v>
      </c>
    </row>
    <row r="18" spans="1:18" ht="12.75">
      <c r="A18" s="4" t="s">
        <v>336</v>
      </c>
      <c r="B18" t="s">
        <v>299</v>
      </c>
      <c r="C18" t="s">
        <v>80</v>
      </c>
      <c r="D18" t="s">
        <v>221</v>
      </c>
      <c r="E18" t="s">
        <v>80</v>
      </c>
      <c r="F18" t="s">
        <v>221</v>
      </c>
      <c r="G18" t="s">
        <v>212</v>
      </c>
      <c r="K18" s="4" t="s">
        <v>336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f t="shared" si="0"/>
        <v>0</v>
      </c>
    </row>
    <row r="19" spans="1:18" ht="12.75">
      <c r="A19" s="4" t="s">
        <v>236</v>
      </c>
      <c r="B19" t="s">
        <v>294</v>
      </c>
      <c r="C19" t="s">
        <v>80</v>
      </c>
      <c r="D19" t="s">
        <v>221</v>
      </c>
      <c r="E19" t="s">
        <v>80</v>
      </c>
      <c r="F19" t="s">
        <v>221</v>
      </c>
      <c r="G19" t="s">
        <v>212</v>
      </c>
      <c r="K19" s="4" t="s">
        <v>236</v>
      </c>
      <c r="L19">
        <v>1</v>
      </c>
      <c r="M19">
        <v>0</v>
      </c>
      <c r="N19">
        <v>0</v>
      </c>
      <c r="O19">
        <v>0</v>
      </c>
      <c r="P19">
        <v>0</v>
      </c>
      <c r="Q19">
        <v>0</v>
      </c>
      <c r="R19">
        <f t="shared" si="0"/>
        <v>1</v>
      </c>
    </row>
    <row r="20" spans="1:18" ht="12.75">
      <c r="A20" s="4" t="s">
        <v>224</v>
      </c>
      <c r="B20" t="s">
        <v>299</v>
      </c>
      <c r="C20" t="s">
        <v>80</v>
      </c>
      <c r="D20" t="s">
        <v>221</v>
      </c>
      <c r="E20" t="s">
        <v>80</v>
      </c>
      <c r="F20" t="s">
        <v>221</v>
      </c>
      <c r="G20" t="s">
        <v>212</v>
      </c>
      <c r="K20" s="4" t="s">
        <v>224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f t="shared" si="0"/>
        <v>0</v>
      </c>
    </row>
    <row r="21" spans="1:18" ht="12.75">
      <c r="A21" s="4" t="s">
        <v>274</v>
      </c>
      <c r="B21" t="s">
        <v>299</v>
      </c>
      <c r="C21" t="s">
        <v>80</v>
      </c>
      <c r="D21" t="s">
        <v>221</v>
      </c>
      <c r="E21" t="s">
        <v>80</v>
      </c>
      <c r="F21" t="s">
        <v>221</v>
      </c>
      <c r="G21" t="s">
        <v>212</v>
      </c>
      <c r="K21" s="4" t="s">
        <v>274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f t="shared" si="0"/>
        <v>0</v>
      </c>
    </row>
    <row r="22" spans="1:18" ht="12.75">
      <c r="A22" s="4" t="s">
        <v>289</v>
      </c>
      <c r="B22" t="s">
        <v>105</v>
      </c>
      <c r="C22" t="s">
        <v>80</v>
      </c>
      <c r="D22" t="s">
        <v>221</v>
      </c>
      <c r="E22" t="s">
        <v>80</v>
      </c>
      <c r="F22" t="s">
        <v>221</v>
      </c>
      <c r="G22" t="s">
        <v>212</v>
      </c>
      <c r="K22" s="4" t="s">
        <v>289</v>
      </c>
      <c r="L22">
        <v>1</v>
      </c>
      <c r="M22">
        <v>0</v>
      </c>
      <c r="N22">
        <v>0</v>
      </c>
      <c r="O22">
        <v>0</v>
      </c>
      <c r="P22">
        <v>0</v>
      </c>
      <c r="Q22">
        <v>0</v>
      </c>
      <c r="R22">
        <f t="shared" si="0"/>
        <v>1</v>
      </c>
    </row>
    <row r="23" spans="1:18" ht="12.75">
      <c r="A23" s="4" t="s">
        <v>218</v>
      </c>
      <c r="B23" t="s">
        <v>299</v>
      </c>
      <c r="C23" t="s">
        <v>80</v>
      </c>
      <c r="D23" t="s">
        <v>194</v>
      </c>
      <c r="E23" t="s">
        <v>80</v>
      </c>
      <c r="F23" t="s">
        <v>221</v>
      </c>
      <c r="G23" t="s">
        <v>212</v>
      </c>
      <c r="K23" s="4" t="s">
        <v>218</v>
      </c>
      <c r="L23">
        <v>0</v>
      </c>
      <c r="M23">
        <v>0</v>
      </c>
      <c r="N23">
        <v>1</v>
      </c>
      <c r="O23">
        <v>0</v>
      </c>
      <c r="P23">
        <v>0</v>
      </c>
      <c r="Q23">
        <v>0</v>
      </c>
      <c r="R23">
        <f t="shared" si="0"/>
        <v>1</v>
      </c>
    </row>
    <row r="24" spans="1:18" ht="12.75">
      <c r="A24" s="4" t="s">
        <v>311</v>
      </c>
      <c r="B24" t="s">
        <v>299</v>
      </c>
      <c r="C24" t="s">
        <v>80</v>
      </c>
      <c r="D24" t="s">
        <v>221</v>
      </c>
      <c r="E24" t="s">
        <v>80</v>
      </c>
      <c r="F24" t="s">
        <v>221</v>
      </c>
      <c r="G24" t="s">
        <v>212</v>
      </c>
      <c r="K24" s="4" t="s">
        <v>311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f t="shared" si="0"/>
        <v>0</v>
      </c>
    </row>
    <row r="25" spans="1:18" ht="12.75">
      <c r="A25" s="4" t="s">
        <v>223</v>
      </c>
      <c r="B25" t="s">
        <v>299</v>
      </c>
      <c r="C25" t="s">
        <v>80</v>
      </c>
      <c r="D25" t="s">
        <v>221</v>
      </c>
      <c r="E25" t="s">
        <v>80</v>
      </c>
      <c r="F25" t="s">
        <v>221</v>
      </c>
      <c r="G25" t="s">
        <v>212</v>
      </c>
      <c r="K25" s="4" t="s">
        <v>223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f t="shared" si="0"/>
        <v>0</v>
      </c>
    </row>
    <row r="26" spans="1:18" ht="12.75">
      <c r="A26" s="4" t="s">
        <v>235</v>
      </c>
      <c r="B26" t="s">
        <v>294</v>
      </c>
      <c r="C26" t="s">
        <v>80</v>
      </c>
      <c r="D26" t="s">
        <v>221</v>
      </c>
      <c r="E26" t="s">
        <v>80</v>
      </c>
      <c r="F26" t="s">
        <v>221</v>
      </c>
      <c r="G26" t="s">
        <v>212</v>
      </c>
      <c r="K26" s="4" t="s">
        <v>235</v>
      </c>
      <c r="L26">
        <v>1</v>
      </c>
      <c r="M26">
        <v>0</v>
      </c>
      <c r="N26">
        <v>0</v>
      </c>
      <c r="O26">
        <v>0</v>
      </c>
      <c r="P26">
        <v>0</v>
      </c>
      <c r="Q26">
        <v>0</v>
      </c>
      <c r="R26">
        <f t="shared" si="0"/>
        <v>1</v>
      </c>
    </row>
    <row r="27" spans="1:18" ht="12.75">
      <c r="A27" s="4" t="s">
        <v>327</v>
      </c>
      <c r="B27" t="s">
        <v>299</v>
      </c>
      <c r="C27" t="s">
        <v>80</v>
      </c>
      <c r="D27" t="s">
        <v>221</v>
      </c>
      <c r="E27" t="s">
        <v>80</v>
      </c>
      <c r="F27" t="s">
        <v>221</v>
      </c>
      <c r="G27" t="s">
        <v>212</v>
      </c>
      <c r="K27" s="4" t="s">
        <v>327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f t="shared" si="0"/>
        <v>0</v>
      </c>
    </row>
    <row r="28" spans="1:18" ht="12.75">
      <c r="A28" s="4" t="s">
        <v>256</v>
      </c>
      <c r="B28" t="s">
        <v>296</v>
      </c>
      <c r="C28" t="s">
        <v>80</v>
      </c>
      <c r="D28" t="s">
        <v>221</v>
      </c>
      <c r="E28" t="s">
        <v>80</v>
      </c>
      <c r="F28" t="s">
        <v>221</v>
      </c>
      <c r="G28" t="s">
        <v>212</v>
      </c>
      <c r="K28" s="4" t="s">
        <v>256</v>
      </c>
      <c r="L28">
        <v>1</v>
      </c>
      <c r="M28">
        <v>0</v>
      </c>
      <c r="N28">
        <v>0</v>
      </c>
      <c r="O28">
        <v>0</v>
      </c>
      <c r="P28">
        <v>0</v>
      </c>
      <c r="Q28">
        <v>0</v>
      </c>
      <c r="R28">
        <f t="shared" si="0"/>
        <v>1</v>
      </c>
    </row>
    <row r="29" spans="1:18" ht="12.75">
      <c r="A29" s="4" t="s">
        <v>271</v>
      </c>
      <c r="B29" t="s">
        <v>299</v>
      </c>
      <c r="C29" t="s">
        <v>80</v>
      </c>
      <c r="D29" t="s">
        <v>221</v>
      </c>
      <c r="E29" t="s">
        <v>80</v>
      </c>
      <c r="F29" t="s">
        <v>221</v>
      </c>
      <c r="G29" t="s">
        <v>212</v>
      </c>
      <c r="K29" s="4" t="s">
        <v>271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f t="shared" si="0"/>
        <v>0</v>
      </c>
    </row>
    <row r="30" spans="1:18" ht="12.75">
      <c r="A30" s="4" t="s">
        <v>119</v>
      </c>
      <c r="B30" t="s">
        <v>299</v>
      </c>
      <c r="C30" t="s">
        <v>80</v>
      </c>
      <c r="D30" t="s">
        <v>221</v>
      </c>
      <c r="E30" t="s">
        <v>80</v>
      </c>
      <c r="F30" t="s">
        <v>221</v>
      </c>
      <c r="G30" t="s">
        <v>212</v>
      </c>
      <c r="K30" s="4" t="s">
        <v>119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f t="shared" si="0"/>
        <v>0</v>
      </c>
    </row>
    <row r="31" spans="1:18" ht="12.75">
      <c r="A31" s="4" t="s">
        <v>225</v>
      </c>
      <c r="B31" t="s">
        <v>299</v>
      </c>
      <c r="C31" t="s">
        <v>80</v>
      </c>
      <c r="D31" t="s">
        <v>221</v>
      </c>
      <c r="E31" t="s">
        <v>15</v>
      </c>
      <c r="F31" t="s">
        <v>221</v>
      </c>
      <c r="G31" t="s">
        <v>212</v>
      </c>
      <c r="K31" s="4" t="s">
        <v>225</v>
      </c>
      <c r="L31">
        <v>0</v>
      </c>
      <c r="M31">
        <v>0</v>
      </c>
      <c r="N31">
        <v>0</v>
      </c>
      <c r="O31">
        <v>1</v>
      </c>
      <c r="P31">
        <v>0</v>
      </c>
      <c r="Q31">
        <v>0</v>
      </c>
      <c r="R31">
        <f t="shared" si="0"/>
        <v>1</v>
      </c>
    </row>
    <row r="32" spans="1:18" ht="12.75">
      <c r="A32" s="4" t="s">
        <v>318</v>
      </c>
      <c r="B32" t="s">
        <v>299</v>
      </c>
      <c r="C32" t="s">
        <v>80</v>
      </c>
      <c r="D32" t="s">
        <v>221</v>
      </c>
      <c r="E32" t="s">
        <v>80</v>
      </c>
      <c r="F32" t="s">
        <v>221</v>
      </c>
      <c r="G32" t="s">
        <v>211</v>
      </c>
      <c r="K32" s="4" t="s">
        <v>318</v>
      </c>
      <c r="L32">
        <v>0</v>
      </c>
      <c r="M32">
        <v>0</v>
      </c>
      <c r="N32">
        <v>0</v>
      </c>
      <c r="O32">
        <v>0</v>
      </c>
      <c r="P32">
        <v>0</v>
      </c>
      <c r="Q32">
        <v>1</v>
      </c>
      <c r="R32">
        <f t="shared" si="0"/>
        <v>1</v>
      </c>
    </row>
    <row r="33" spans="1:18" ht="12.75">
      <c r="A33" s="4" t="s">
        <v>237</v>
      </c>
      <c r="B33" t="s">
        <v>294</v>
      </c>
      <c r="C33" t="s">
        <v>80</v>
      </c>
      <c r="D33" t="s">
        <v>221</v>
      </c>
      <c r="E33" t="s">
        <v>80</v>
      </c>
      <c r="F33" t="s">
        <v>221</v>
      </c>
      <c r="G33" t="s">
        <v>212</v>
      </c>
      <c r="K33" s="4" t="s">
        <v>237</v>
      </c>
      <c r="L33">
        <v>1</v>
      </c>
      <c r="M33">
        <v>0</v>
      </c>
      <c r="N33">
        <v>0</v>
      </c>
      <c r="O33">
        <v>0</v>
      </c>
      <c r="P33">
        <v>0</v>
      </c>
      <c r="Q33">
        <v>0</v>
      </c>
      <c r="R33">
        <f t="shared" si="0"/>
        <v>1</v>
      </c>
    </row>
    <row r="34" spans="1:18" ht="12.75">
      <c r="A34" s="4" t="s">
        <v>241</v>
      </c>
      <c r="B34" t="s">
        <v>299</v>
      </c>
      <c r="C34" t="s">
        <v>80</v>
      </c>
      <c r="D34" t="s">
        <v>221</v>
      </c>
      <c r="E34" t="s">
        <v>80</v>
      </c>
      <c r="F34" t="s">
        <v>221</v>
      </c>
      <c r="G34" t="s">
        <v>212</v>
      </c>
      <c r="K34" s="4" t="s">
        <v>241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f t="shared" si="0"/>
        <v>0</v>
      </c>
    </row>
    <row r="35" spans="1:18" ht="12.75">
      <c r="A35" s="4" t="s">
        <v>246</v>
      </c>
      <c r="B35" t="s">
        <v>106</v>
      </c>
      <c r="C35" t="s">
        <v>80</v>
      </c>
      <c r="D35" t="s">
        <v>221</v>
      </c>
      <c r="E35" t="s">
        <v>80</v>
      </c>
      <c r="F35" t="s">
        <v>221</v>
      </c>
      <c r="G35" t="s">
        <v>212</v>
      </c>
      <c r="K35" s="4" t="s">
        <v>246</v>
      </c>
      <c r="L35">
        <v>1</v>
      </c>
      <c r="M35">
        <v>0</v>
      </c>
      <c r="N35">
        <v>0</v>
      </c>
      <c r="O35">
        <v>0</v>
      </c>
      <c r="P35">
        <v>0</v>
      </c>
      <c r="Q35">
        <v>0</v>
      </c>
      <c r="R35">
        <f t="shared" si="0"/>
        <v>1</v>
      </c>
    </row>
    <row r="36" spans="1:18" ht="12.75">
      <c r="A36" s="4" t="s">
        <v>258</v>
      </c>
      <c r="B36" t="s">
        <v>299</v>
      </c>
      <c r="C36" t="s">
        <v>80</v>
      </c>
      <c r="D36" t="s">
        <v>221</v>
      </c>
      <c r="E36" t="s">
        <v>80</v>
      </c>
      <c r="F36" t="s">
        <v>221</v>
      </c>
      <c r="G36" t="s">
        <v>212</v>
      </c>
      <c r="K36" s="4" t="s">
        <v>258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f t="shared" si="0"/>
        <v>0</v>
      </c>
    </row>
    <row r="37" spans="1:18" ht="12.75">
      <c r="A37" s="4" t="s">
        <v>261</v>
      </c>
      <c r="B37" t="s">
        <v>299</v>
      </c>
      <c r="C37" t="s">
        <v>80</v>
      </c>
      <c r="D37" t="s">
        <v>221</v>
      </c>
      <c r="E37" t="s">
        <v>80</v>
      </c>
      <c r="F37" t="s">
        <v>221</v>
      </c>
      <c r="G37" t="s">
        <v>212</v>
      </c>
      <c r="K37" s="4" t="s">
        <v>261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f t="shared" si="0"/>
        <v>0</v>
      </c>
    </row>
    <row r="38" spans="1:18" ht="12.75">
      <c r="A38" s="4" t="s">
        <v>262</v>
      </c>
      <c r="B38" t="s">
        <v>299</v>
      </c>
      <c r="C38" t="s">
        <v>80</v>
      </c>
      <c r="D38" t="s">
        <v>221</v>
      </c>
      <c r="E38" t="s">
        <v>80</v>
      </c>
      <c r="F38" t="s">
        <v>221</v>
      </c>
      <c r="G38" t="s">
        <v>212</v>
      </c>
      <c r="K38" s="4" t="s">
        <v>262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f t="shared" si="0"/>
        <v>0</v>
      </c>
    </row>
    <row r="39" spans="1:18" ht="12.75">
      <c r="A39" s="4" t="s">
        <v>275</v>
      </c>
      <c r="B39" t="s">
        <v>299</v>
      </c>
      <c r="C39" t="s">
        <v>80</v>
      </c>
      <c r="D39" t="s">
        <v>221</v>
      </c>
      <c r="E39" t="s">
        <v>80</v>
      </c>
      <c r="F39" t="s">
        <v>221</v>
      </c>
      <c r="G39" t="s">
        <v>212</v>
      </c>
      <c r="K39" s="4" t="s">
        <v>275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f t="shared" si="0"/>
        <v>0</v>
      </c>
    </row>
    <row r="40" spans="1:18" ht="12.75">
      <c r="A40" s="4" t="s">
        <v>276</v>
      </c>
      <c r="B40" t="s">
        <v>299</v>
      </c>
      <c r="C40" t="s">
        <v>80</v>
      </c>
      <c r="D40" t="s">
        <v>221</v>
      </c>
      <c r="E40" t="s">
        <v>80</v>
      </c>
      <c r="F40" t="s">
        <v>221</v>
      </c>
      <c r="G40" t="s">
        <v>212</v>
      </c>
      <c r="K40" s="4" t="s">
        <v>276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f t="shared" si="0"/>
        <v>0</v>
      </c>
    </row>
    <row r="41" spans="1:18" ht="12.75">
      <c r="A41" s="4" t="s">
        <v>306</v>
      </c>
      <c r="B41" t="s">
        <v>299</v>
      </c>
      <c r="C41" t="s">
        <v>80</v>
      </c>
      <c r="D41" t="s">
        <v>221</v>
      </c>
      <c r="E41" t="s">
        <v>80</v>
      </c>
      <c r="F41" t="s">
        <v>221</v>
      </c>
      <c r="G41" t="s">
        <v>212</v>
      </c>
      <c r="K41" s="4" t="s">
        <v>306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f t="shared" si="0"/>
        <v>0</v>
      </c>
    </row>
    <row r="42" spans="1:18" ht="12.75">
      <c r="A42" s="4" t="s">
        <v>280</v>
      </c>
      <c r="B42" t="s">
        <v>299</v>
      </c>
      <c r="C42" t="s">
        <v>80</v>
      </c>
      <c r="D42" t="s">
        <v>221</v>
      </c>
      <c r="E42" t="s">
        <v>80</v>
      </c>
      <c r="F42" t="s">
        <v>221</v>
      </c>
      <c r="G42" t="s">
        <v>212</v>
      </c>
      <c r="K42" s="4" t="s">
        <v>280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f t="shared" si="0"/>
        <v>0</v>
      </c>
    </row>
    <row r="43" spans="1:18" ht="12.75">
      <c r="A43" s="4" t="s">
        <v>281</v>
      </c>
      <c r="B43" t="s">
        <v>299</v>
      </c>
      <c r="C43" t="s">
        <v>80</v>
      </c>
      <c r="D43" t="s">
        <v>221</v>
      </c>
      <c r="E43" t="s">
        <v>80</v>
      </c>
      <c r="F43" t="s">
        <v>221</v>
      </c>
      <c r="G43" t="s">
        <v>212</v>
      </c>
      <c r="K43" s="4" t="s">
        <v>281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f t="shared" si="0"/>
        <v>0</v>
      </c>
    </row>
    <row r="44" spans="1:18" ht="12.75">
      <c r="A44" s="4" t="s">
        <v>282</v>
      </c>
      <c r="B44" t="s">
        <v>299</v>
      </c>
      <c r="C44" t="s">
        <v>80</v>
      </c>
      <c r="D44" t="s">
        <v>221</v>
      </c>
      <c r="E44" t="s">
        <v>80</v>
      </c>
      <c r="F44" t="s">
        <v>221</v>
      </c>
      <c r="G44" t="s">
        <v>212</v>
      </c>
      <c r="K44" s="4" t="s">
        <v>282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f t="shared" si="0"/>
        <v>0</v>
      </c>
    </row>
    <row r="45" spans="1:18" ht="12.75">
      <c r="A45" s="4" t="s">
        <v>283</v>
      </c>
      <c r="B45" t="s">
        <v>299</v>
      </c>
      <c r="C45" t="s">
        <v>80</v>
      </c>
      <c r="D45" t="s">
        <v>221</v>
      </c>
      <c r="E45" t="s">
        <v>80</v>
      </c>
      <c r="F45" t="s">
        <v>221</v>
      </c>
      <c r="G45" t="s">
        <v>212</v>
      </c>
      <c r="K45" s="4" t="s">
        <v>283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f t="shared" si="0"/>
        <v>0</v>
      </c>
    </row>
    <row r="46" spans="1:18" ht="12.75">
      <c r="A46" s="4" t="s">
        <v>304</v>
      </c>
      <c r="B46" t="s">
        <v>299</v>
      </c>
      <c r="C46" t="s">
        <v>80</v>
      </c>
      <c r="D46" t="s">
        <v>221</v>
      </c>
      <c r="E46" t="s">
        <v>80</v>
      </c>
      <c r="F46" t="s">
        <v>221</v>
      </c>
      <c r="G46" t="s">
        <v>212</v>
      </c>
      <c r="K46" s="4" t="s">
        <v>304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f t="shared" si="0"/>
        <v>0</v>
      </c>
    </row>
    <row r="47" spans="1:18" ht="12.75">
      <c r="A47" s="4" t="s">
        <v>112</v>
      </c>
      <c r="B47" t="s">
        <v>299</v>
      </c>
      <c r="C47" t="s">
        <v>80</v>
      </c>
      <c r="D47" t="s">
        <v>221</v>
      </c>
      <c r="E47" t="s">
        <v>80</v>
      </c>
      <c r="F47" t="s">
        <v>221</v>
      </c>
      <c r="G47" t="s">
        <v>212</v>
      </c>
      <c r="K47" s="4" t="s">
        <v>112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f t="shared" si="0"/>
        <v>0</v>
      </c>
    </row>
    <row r="48" spans="1:18" ht="12.75">
      <c r="A48" s="4" t="s">
        <v>120</v>
      </c>
      <c r="B48" t="s">
        <v>299</v>
      </c>
      <c r="C48" t="s">
        <v>80</v>
      </c>
      <c r="D48" t="s">
        <v>221</v>
      </c>
      <c r="E48" t="s">
        <v>80</v>
      </c>
      <c r="F48" t="s">
        <v>221</v>
      </c>
      <c r="G48" t="s">
        <v>212</v>
      </c>
      <c r="K48" s="4" t="s">
        <v>120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f t="shared" si="0"/>
        <v>0</v>
      </c>
    </row>
    <row r="49" spans="1:18" ht="12.75">
      <c r="A49" s="4" t="s">
        <v>121</v>
      </c>
      <c r="B49" t="s">
        <v>299</v>
      </c>
      <c r="C49" t="s">
        <v>80</v>
      </c>
      <c r="D49" t="s">
        <v>221</v>
      </c>
      <c r="E49" t="s">
        <v>80</v>
      </c>
      <c r="F49" t="s">
        <v>221</v>
      </c>
      <c r="G49" t="s">
        <v>212</v>
      </c>
      <c r="K49" s="4" t="s">
        <v>121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f t="shared" si="0"/>
        <v>0</v>
      </c>
    </row>
    <row r="50" spans="1:18" ht="12.75">
      <c r="A50" s="4" t="s">
        <v>125</v>
      </c>
      <c r="B50" t="s">
        <v>296</v>
      </c>
      <c r="C50" t="s">
        <v>80</v>
      </c>
      <c r="D50" t="s">
        <v>221</v>
      </c>
      <c r="E50" t="s">
        <v>80</v>
      </c>
      <c r="F50" t="s">
        <v>221</v>
      </c>
      <c r="G50" t="s">
        <v>212</v>
      </c>
      <c r="K50" s="4" t="s">
        <v>125</v>
      </c>
      <c r="L50">
        <v>1</v>
      </c>
      <c r="M50">
        <v>0</v>
      </c>
      <c r="N50">
        <v>0</v>
      </c>
      <c r="O50">
        <v>0</v>
      </c>
      <c r="P50">
        <v>0</v>
      </c>
      <c r="Q50">
        <v>0</v>
      </c>
      <c r="R50">
        <f t="shared" si="0"/>
        <v>1</v>
      </c>
    </row>
    <row r="51" spans="1:11" ht="12.75">
      <c r="A51" s="4"/>
      <c r="B51" t="s">
        <v>299</v>
      </c>
      <c r="C51" t="s">
        <v>80</v>
      </c>
      <c r="D51" t="s">
        <v>221</v>
      </c>
      <c r="E51" t="s">
        <v>80</v>
      </c>
      <c r="F51" t="s">
        <v>221</v>
      </c>
      <c r="G51" t="s">
        <v>212</v>
      </c>
      <c r="K51" s="4"/>
    </row>
    <row r="52" spans="1:18" ht="12.75">
      <c r="A52" s="4" t="s">
        <v>317</v>
      </c>
      <c r="B52" t="s">
        <v>299</v>
      </c>
      <c r="C52" t="s">
        <v>191</v>
      </c>
      <c r="D52" t="s">
        <v>221</v>
      </c>
      <c r="E52" t="s">
        <v>80</v>
      </c>
      <c r="F52" t="s">
        <v>18</v>
      </c>
      <c r="G52" t="s">
        <v>211</v>
      </c>
      <c r="K52" s="4" t="s">
        <v>317</v>
      </c>
      <c r="L52">
        <v>0</v>
      </c>
      <c r="M52">
        <v>1</v>
      </c>
      <c r="N52">
        <v>0</v>
      </c>
      <c r="O52">
        <v>0</v>
      </c>
      <c r="P52">
        <v>2</v>
      </c>
      <c r="Q52">
        <v>1</v>
      </c>
      <c r="R52">
        <f t="shared" si="0"/>
        <v>4</v>
      </c>
    </row>
    <row r="53" spans="1:18" ht="12.75">
      <c r="A53" s="4" t="s">
        <v>228</v>
      </c>
      <c r="B53" t="s">
        <v>107</v>
      </c>
      <c r="C53" t="s">
        <v>191</v>
      </c>
      <c r="D53" t="s">
        <v>221</v>
      </c>
      <c r="E53" t="s">
        <v>80</v>
      </c>
      <c r="F53" t="s">
        <v>18</v>
      </c>
      <c r="G53" t="s">
        <v>211</v>
      </c>
      <c r="K53" s="4" t="s">
        <v>228</v>
      </c>
      <c r="L53">
        <v>1</v>
      </c>
      <c r="M53">
        <v>1</v>
      </c>
      <c r="N53">
        <v>0</v>
      </c>
      <c r="O53">
        <v>0</v>
      </c>
      <c r="P53">
        <v>2</v>
      </c>
      <c r="Q53">
        <v>1</v>
      </c>
      <c r="R53">
        <f t="shared" si="0"/>
        <v>5</v>
      </c>
    </row>
    <row r="54" spans="1:18" ht="12.75">
      <c r="A54" s="4" t="s">
        <v>216</v>
      </c>
      <c r="B54" t="s">
        <v>187</v>
      </c>
      <c r="C54" t="s">
        <v>80</v>
      </c>
      <c r="D54" t="s">
        <v>221</v>
      </c>
      <c r="E54" t="s">
        <v>16</v>
      </c>
      <c r="F54" t="s">
        <v>221</v>
      </c>
      <c r="G54" t="s">
        <v>212</v>
      </c>
      <c r="K54" s="4" t="s">
        <v>216</v>
      </c>
      <c r="L54">
        <v>2</v>
      </c>
      <c r="M54">
        <v>0</v>
      </c>
      <c r="N54">
        <v>0</v>
      </c>
      <c r="O54">
        <v>1</v>
      </c>
      <c r="P54">
        <v>0</v>
      </c>
      <c r="Q54">
        <v>0</v>
      </c>
      <c r="R54">
        <f t="shared" si="0"/>
        <v>3</v>
      </c>
    </row>
    <row r="55" spans="1:18" ht="12.75">
      <c r="A55" s="4" t="s">
        <v>222</v>
      </c>
      <c r="B55" t="s">
        <v>294</v>
      </c>
      <c r="C55" t="s">
        <v>80</v>
      </c>
      <c r="D55" t="s">
        <v>221</v>
      </c>
      <c r="E55" t="s">
        <v>80</v>
      </c>
      <c r="F55" t="s">
        <v>221</v>
      </c>
      <c r="G55" t="s">
        <v>211</v>
      </c>
      <c r="K55" s="4" t="s">
        <v>222</v>
      </c>
      <c r="L55">
        <v>1</v>
      </c>
      <c r="M55">
        <v>0</v>
      </c>
      <c r="N55">
        <v>0</v>
      </c>
      <c r="O55">
        <v>0</v>
      </c>
      <c r="P55">
        <v>0</v>
      </c>
      <c r="Q55">
        <v>1</v>
      </c>
      <c r="R55">
        <f t="shared" si="0"/>
        <v>2</v>
      </c>
    </row>
    <row r="56" spans="1:18" ht="12.75">
      <c r="A56" s="4" t="s">
        <v>229</v>
      </c>
      <c r="B56" t="s">
        <v>294</v>
      </c>
      <c r="C56" t="s">
        <v>80</v>
      </c>
      <c r="D56" t="s">
        <v>221</v>
      </c>
      <c r="E56" t="s">
        <v>80</v>
      </c>
      <c r="F56" t="s">
        <v>221</v>
      </c>
      <c r="G56" t="s">
        <v>211</v>
      </c>
      <c r="K56" s="4" t="s">
        <v>229</v>
      </c>
      <c r="L56">
        <v>1</v>
      </c>
      <c r="M56">
        <v>0</v>
      </c>
      <c r="N56">
        <v>0</v>
      </c>
      <c r="O56">
        <v>0</v>
      </c>
      <c r="P56">
        <v>0</v>
      </c>
      <c r="Q56">
        <v>1</v>
      </c>
      <c r="R56">
        <f t="shared" si="0"/>
        <v>2</v>
      </c>
    </row>
    <row r="57" spans="1:18" ht="12.75">
      <c r="A57" s="4" t="s">
        <v>460</v>
      </c>
      <c r="B57" t="s">
        <v>299</v>
      </c>
      <c r="C57" t="s">
        <v>80</v>
      </c>
      <c r="D57" t="s">
        <v>221</v>
      </c>
      <c r="E57" t="s">
        <v>17</v>
      </c>
      <c r="F57" t="s">
        <v>221</v>
      </c>
      <c r="G57" t="s">
        <v>11</v>
      </c>
      <c r="K57" s="4" t="s">
        <v>460</v>
      </c>
      <c r="L57">
        <v>0</v>
      </c>
      <c r="M57">
        <v>0</v>
      </c>
      <c r="N57">
        <v>0</v>
      </c>
      <c r="O57">
        <v>1</v>
      </c>
      <c r="P57">
        <v>0</v>
      </c>
      <c r="Q57">
        <v>2</v>
      </c>
      <c r="R57">
        <f t="shared" si="0"/>
        <v>3</v>
      </c>
    </row>
    <row r="58" spans="1:18" ht="12.75">
      <c r="A58" s="4" t="s">
        <v>227</v>
      </c>
      <c r="B58" t="s">
        <v>299</v>
      </c>
      <c r="C58" t="s">
        <v>80</v>
      </c>
      <c r="D58" t="s">
        <v>221</v>
      </c>
      <c r="E58" t="s">
        <v>80</v>
      </c>
      <c r="F58" t="s">
        <v>221</v>
      </c>
      <c r="G58" t="s">
        <v>212</v>
      </c>
      <c r="K58" s="4" t="s">
        <v>227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f t="shared" si="0"/>
        <v>0</v>
      </c>
    </row>
    <row r="59" spans="1:18" ht="12.75">
      <c r="A59" s="4" t="s">
        <v>335</v>
      </c>
      <c r="B59" t="s">
        <v>299</v>
      </c>
      <c r="C59" t="s">
        <v>80</v>
      </c>
      <c r="D59" t="s">
        <v>221</v>
      </c>
      <c r="E59" t="s">
        <v>80</v>
      </c>
      <c r="F59" t="s">
        <v>221</v>
      </c>
      <c r="G59" t="s">
        <v>212</v>
      </c>
      <c r="K59" s="4" t="s">
        <v>335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f t="shared" si="0"/>
        <v>0</v>
      </c>
    </row>
    <row r="60" spans="1:18" ht="12.75">
      <c r="A60" s="4" t="s">
        <v>232</v>
      </c>
      <c r="B60" t="s">
        <v>294</v>
      </c>
      <c r="C60" t="s">
        <v>80</v>
      </c>
      <c r="D60" t="s">
        <v>221</v>
      </c>
      <c r="E60" t="s">
        <v>80</v>
      </c>
      <c r="F60" t="s">
        <v>221</v>
      </c>
      <c r="G60" t="s">
        <v>212</v>
      </c>
      <c r="K60" s="4" t="s">
        <v>232</v>
      </c>
      <c r="L60">
        <v>1</v>
      </c>
      <c r="M60">
        <v>0</v>
      </c>
      <c r="N60">
        <v>0</v>
      </c>
      <c r="O60">
        <v>0</v>
      </c>
      <c r="P60">
        <v>0</v>
      </c>
      <c r="Q60">
        <v>0</v>
      </c>
      <c r="R60">
        <f t="shared" si="0"/>
        <v>1</v>
      </c>
    </row>
    <row r="61" spans="1:18" ht="12.75">
      <c r="A61" s="4" t="s">
        <v>233</v>
      </c>
      <c r="B61" t="s">
        <v>294</v>
      </c>
      <c r="C61" t="s">
        <v>80</v>
      </c>
      <c r="D61" t="s">
        <v>221</v>
      </c>
      <c r="E61" t="s">
        <v>80</v>
      </c>
      <c r="F61" t="s">
        <v>221</v>
      </c>
      <c r="G61" t="s">
        <v>212</v>
      </c>
      <c r="K61" s="4" t="s">
        <v>233</v>
      </c>
      <c r="L61">
        <v>1</v>
      </c>
      <c r="M61">
        <v>0</v>
      </c>
      <c r="N61">
        <v>0</v>
      </c>
      <c r="O61">
        <v>0</v>
      </c>
      <c r="P61">
        <v>0</v>
      </c>
      <c r="Q61">
        <v>0</v>
      </c>
      <c r="R61">
        <f t="shared" si="0"/>
        <v>1</v>
      </c>
    </row>
    <row r="62" spans="1:18" ht="12.75">
      <c r="A62" s="4" t="s">
        <v>234</v>
      </c>
      <c r="B62" t="s">
        <v>294</v>
      </c>
      <c r="C62" t="s">
        <v>80</v>
      </c>
      <c r="D62" t="s">
        <v>221</v>
      </c>
      <c r="E62" t="s">
        <v>80</v>
      </c>
      <c r="F62" t="s">
        <v>221</v>
      </c>
      <c r="G62" t="s">
        <v>212</v>
      </c>
      <c r="K62" s="4" t="s">
        <v>234</v>
      </c>
      <c r="L62">
        <v>1</v>
      </c>
      <c r="M62">
        <v>0</v>
      </c>
      <c r="N62">
        <v>0</v>
      </c>
      <c r="O62">
        <v>0</v>
      </c>
      <c r="P62">
        <v>0</v>
      </c>
      <c r="Q62">
        <v>0</v>
      </c>
      <c r="R62">
        <f t="shared" si="0"/>
        <v>1</v>
      </c>
    </row>
    <row r="63" spans="1:18" ht="12.75">
      <c r="A63" s="4" t="s">
        <v>133</v>
      </c>
      <c r="B63" t="s">
        <v>299</v>
      </c>
      <c r="C63" t="s">
        <v>80</v>
      </c>
      <c r="D63" t="s">
        <v>221</v>
      </c>
      <c r="E63" t="s">
        <v>80</v>
      </c>
      <c r="F63" t="s">
        <v>221</v>
      </c>
      <c r="G63" t="s">
        <v>212</v>
      </c>
      <c r="K63" s="4" t="s">
        <v>133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f t="shared" si="0"/>
        <v>0</v>
      </c>
    </row>
    <row r="64" spans="1:18" ht="12.75">
      <c r="A64" s="4" t="s">
        <v>238</v>
      </c>
      <c r="B64" t="s">
        <v>299</v>
      </c>
      <c r="C64" t="s">
        <v>80</v>
      </c>
      <c r="D64" t="s">
        <v>221</v>
      </c>
      <c r="E64" t="s">
        <v>80</v>
      </c>
      <c r="F64" t="s">
        <v>221</v>
      </c>
      <c r="G64" t="s">
        <v>212</v>
      </c>
      <c r="K64" s="4" t="s">
        <v>238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f t="shared" si="0"/>
        <v>0</v>
      </c>
    </row>
    <row r="65" spans="1:18" ht="12.75">
      <c r="A65" s="4" t="s">
        <v>239</v>
      </c>
      <c r="B65" t="s">
        <v>299</v>
      </c>
      <c r="C65" t="s">
        <v>80</v>
      </c>
      <c r="D65" t="s">
        <v>221</v>
      </c>
      <c r="E65" t="s">
        <v>80</v>
      </c>
      <c r="F65" t="s">
        <v>221</v>
      </c>
      <c r="G65" t="s">
        <v>212</v>
      </c>
      <c r="K65" s="4" t="s">
        <v>239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f t="shared" si="0"/>
        <v>0</v>
      </c>
    </row>
    <row r="66" spans="1:18" ht="12.75">
      <c r="A66" s="4" t="s">
        <v>248</v>
      </c>
      <c r="B66" t="s">
        <v>299</v>
      </c>
      <c r="C66" t="s">
        <v>80</v>
      </c>
      <c r="D66" t="s">
        <v>221</v>
      </c>
      <c r="E66" t="s">
        <v>80</v>
      </c>
      <c r="F66" t="s">
        <v>221</v>
      </c>
      <c r="G66" t="s">
        <v>212</v>
      </c>
      <c r="K66" s="4" t="s">
        <v>248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f t="shared" si="0"/>
        <v>0</v>
      </c>
    </row>
    <row r="67" spans="1:18" ht="12.75">
      <c r="A67" s="4" t="s">
        <v>272</v>
      </c>
      <c r="B67" t="s">
        <v>299</v>
      </c>
      <c r="C67" t="s">
        <v>80</v>
      </c>
      <c r="D67" t="s">
        <v>221</v>
      </c>
      <c r="E67" t="s">
        <v>80</v>
      </c>
      <c r="F67" t="s">
        <v>221</v>
      </c>
      <c r="G67" t="s">
        <v>212</v>
      </c>
      <c r="K67" s="4" t="s">
        <v>272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f t="shared" si="0"/>
        <v>0</v>
      </c>
    </row>
    <row r="68" spans="1:18" ht="12.75">
      <c r="A68" s="4" t="s">
        <v>284</v>
      </c>
      <c r="B68" t="s">
        <v>299</v>
      </c>
      <c r="C68" t="s">
        <v>80</v>
      </c>
      <c r="D68" t="s">
        <v>221</v>
      </c>
      <c r="E68" t="s">
        <v>80</v>
      </c>
      <c r="F68" t="s">
        <v>221</v>
      </c>
      <c r="G68" t="s">
        <v>212</v>
      </c>
      <c r="K68" s="4" t="s">
        <v>284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f>SUM(L68:Q68)</f>
        <v>0</v>
      </c>
    </row>
    <row r="69" spans="1:18" ht="12.75">
      <c r="A69" s="4" t="s">
        <v>285</v>
      </c>
      <c r="B69" t="s">
        <v>299</v>
      </c>
      <c r="C69" t="s">
        <v>80</v>
      </c>
      <c r="D69" t="s">
        <v>221</v>
      </c>
      <c r="E69" t="s">
        <v>80</v>
      </c>
      <c r="F69" t="s">
        <v>221</v>
      </c>
      <c r="G69" t="s">
        <v>212</v>
      </c>
      <c r="K69" s="4" t="s">
        <v>285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f>SUM(L69:Q69)</f>
        <v>0</v>
      </c>
    </row>
    <row r="70" spans="1:18" ht="12.75">
      <c r="A70" s="4" t="s">
        <v>111</v>
      </c>
      <c r="B70" t="s">
        <v>299</v>
      </c>
      <c r="C70" t="s">
        <v>80</v>
      </c>
      <c r="D70" t="s">
        <v>221</v>
      </c>
      <c r="E70" t="s">
        <v>80</v>
      </c>
      <c r="F70" t="s">
        <v>221</v>
      </c>
      <c r="G70" t="s">
        <v>212</v>
      </c>
      <c r="K70" s="4" t="s">
        <v>111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f>SUM(L70:Q70)</f>
        <v>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2"/>
  <sheetViews>
    <sheetView workbookViewId="0" topLeftCell="A1">
      <selection activeCell="A3" sqref="A3"/>
    </sheetView>
  </sheetViews>
  <sheetFormatPr defaultColWidth="9.140625" defaultRowHeight="12.75"/>
  <cols>
    <col min="1" max="1" width="15.7109375" style="0" customWidth="1"/>
    <col min="2" max="2" width="13.421875" style="0" customWidth="1"/>
    <col min="3" max="3" width="12.421875" style="0" customWidth="1"/>
    <col min="4" max="4" width="14.8515625" style="0" customWidth="1"/>
    <col min="5" max="5" width="13.140625" style="0" customWidth="1"/>
    <col min="6" max="6" width="24.140625" style="0" customWidth="1"/>
    <col min="7" max="7" width="14.8515625" style="0" customWidth="1"/>
    <col min="8" max="9" width="8.8515625" style="0" customWidth="1"/>
    <col min="10" max="10" width="15.7109375" style="0" customWidth="1"/>
    <col min="11" max="16384" width="8.8515625" style="0" customWidth="1"/>
  </cols>
  <sheetData>
    <row r="1" spans="1:16" ht="12.75">
      <c r="A1" s="72" t="s">
        <v>374</v>
      </c>
      <c r="B1" s="72"/>
      <c r="C1" s="72"/>
      <c r="D1" s="72"/>
      <c r="E1" s="72"/>
      <c r="F1" s="72"/>
      <c r="G1" s="72"/>
      <c r="J1" s="72" t="s">
        <v>20</v>
      </c>
      <c r="K1" s="72"/>
      <c r="L1" s="72"/>
      <c r="M1" s="72"/>
      <c r="N1" s="72"/>
      <c r="O1" s="72"/>
      <c r="P1" s="72"/>
    </row>
    <row r="2" spans="1:17" ht="12.75">
      <c r="A2" s="5" t="s">
        <v>142</v>
      </c>
      <c r="B2" s="5" t="s">
        <v>213</v>
      </c>
      <c r="C2" s="5" t="s">
        <v>389</v>
      </c>
      <c r="D2" s="5" t="s">
        <v>143</v>
      </c>
      <c r="E2" s="5" t="s">
        <v>205</v>
      </c>
      <c r="F2" s="5" t="s">
        <v>116</v>
      </c>
      <c r="G2" s="5" t="s">
        <v>144</v>
      </c>
      <c r="J2" s="5" t="s">
        <v>142</v>
      </c>
      <c r="K2" s="5" t="s">
        <v>213</v>
      </c>
      <c r="L2" s="5" t="s">
        <v>389</v>
      </c>
      <c r="M2" s="5" t="s">
        <v>143</v>
      </c>
      <c r="N2" s="5" t="s">
        <v>205</v>
      </c>
      <c r="O2" s="5" t="s">
        <v>116</v>
      </c>
      <c r="P2" s="5" t="s">
        <v>144</v>
      </c>
      <c r="Q2" s="5" t="s">
        <v>21</v>
      </c>
    </row>
    <row r="3" spans="1:17" ht="12.75">
      <c r="A3" s="4" t="s">
        <v>459</v>
      </c>
      <c r="B3" t="s">
        <v>145</v>
      </c>
      <c r="C3">
        <v>50</v>
      </c>
      <c r="D3" t="s">
        <v>151</v>
      </c>
      <c r="E3" t="s">
        <v>172</v>
      </c>
      <c r="G3" t="s">
        <v>157</v>
      </c>
      <c r="J3" s="4" t="s">
        <v>459</v>
      </c>
      <c r="K3">
        <v>3</v>
      </c>
      <c r="L3">
        <v>1</v>
      </c>
      <c r="M3">
        <v>3</v>
      </c>
      <c r="N3">
        <v>7</v>
      </c>
      <c r="O3">
        <v>0</v>
      </c>
      <c r="P3">
        <v>4</v>
      </c>
      <c r="Q3">
        <f>SUM(K3:P3)</f>
        <v>18</v>
      </c>
    </row>
    <row r="4" spans="1:17" ht="12.75">
      <c r="A4" s="4" t="s">
        <v>458</v>
      </c>
      <c r="B4" t="s">
        <v>145</v>
      </c>
      <c r="C4">
        <v>50</v>
      </c>
      <c r="D4" t="s">
        <v>151</v>
      </c>
      <c r="E4" t="s">
        <v>172</v>
      </c>
      <c r="G4" t="s">
        <v>158</v>
      </c>
      <c r="J4" s="4" t="s">
        <v>458</v>
      </c>
      <c r="K4">
        <v>3</v>
      </c>
      <c r="L4">
        <v>1</v>
      </c>
      <c r="M4">
        <v>3</v>
      </c>
      <c r="N4">
        <v>7</v>
      </c>
      <c r="O4">
        <v>0</v>
      </c>
      <c r="P4">
        <v>3</v>
      </c>
      <c r="Q4">
        <f aca="true" t="shared" si="0" ref="Q4:Q67">SUM(K4:P4)</f>
        <v>17</v>
      </c>
    </row>
    <row r="5" spans="1:17" ht="12.75">
      <c r="A5" s="4" t="s">
        <v>457</v>
      </c>
      <c r="B5" t="s">
        <v>145</v>
      </c>
      <c r="C5">
        <v>50</v>
      </c>
      <c r="D5" t="s">
        <v>151</v>
      </c>
      <c r="E5" t="s">
        <v>173</v>
      </c>
      <c r="G5" t="s">
        <v>159</v>
      </c>
      <c r="J5" s="4" t="s">
        <v>457</v>
      </c>
      <c r="K5">
        <v>3</v>
      </c>
      <c r="L5">
        <v>1</v>
      </c>
      <c r="M5">
        <v>3</v>
      </c>
      <c r="N5">
        <v>6</v>
      </c>
      <c r="O5">
        <v>0</v>
      </c>
      <c r="P5">
        <v>3</v>
      </c>
      <c r="Q5">
        <f t="shared" si="0"/>
        <v>16</v>
      </c>
    </row>
    <row r="6" spans="1:17" ht="12.75">
      <c r="A6" s="4" t="s">
        <v>301</v>
      </c>
      <c r="B6" t="s">
        <v>145</v>
      </c>
      <c r="C6">
        <v>50</v>
      </c>
      <c r="D6" t="s">
        <v>151</v>
      </c>
      <c r="E6" t="s">
        <v>174</v>
      </c>
      <c r="G6" t="s">
        <v>160</v>
      </c>
      <c r="J6" s="4" t="s">
        <v>301</v>
      </c>
      <c r="K6">
        <v>3</v>
      </c>
      <c r="L6">
        <v>1</v>
      </c>
      <c r="M6">
        <v>3</v>
      </c>
      <c r="N6">
        <v>6</v>
      </c>
      <c r="O6">
        <v>0</v>
      </c>
      <c r="P6">
        <v>3</v>
      </c>
      <c r="Q6">
        <f t="shared" si="0"/>
        <v>16</v>
      </c>
    </row>
    <row r="7" spans="1:17" ht="12.75">
      <c r="A7" s="4" t="s">
        <v>455</v>
      </c>
      <c r="B7" t="s">
        <v>146</v>
      </c>
      <c r="C7">
        <v>50</v>
      </c>
      <c r="D7" t="s">
        <v>151</v>
      </c>
      <c r="E7" t="s">
        <v>173</v>
      </c>
      <c r="G7" t="s">
        <v>159</v>
      </c>
      <c r="J7" s="4" t="s">
        <v>455</v>
      </c>
      <c r="K7">
        <v>1</v>
      </c>
      <c r="L7">
        <v>1</v>
      </c>
      <c r="M7">
        <v>3</v>
      </c>
      <c r="N7">
        <v>6</v>
      </c>
      <c r="O7">
        <v>0</v>
      </c>
      <c r="P7">
        <v>3</v>
      </c>
      <c r="Q7">
        <f t="shared" si="0"/>
        <v>14</v>
      </c>
    </row>
    <row r="8" spans="1:17" ht="12.75">
      <c r="A8" s="4" t="s">
        <v>307</v>
      </c>
      <c r="B8" t="s">
        <v>147</v>
      </c>
      <c r="D8" t="s">
        <v>152</v>
      </c>
      <c r="E8" t="s">
        <v>174</v>
      </c>
      <c r="G8" t="s">
        <v>161</v>
      </c>
      <c r="J8" s="4" t="s">
        <v>307</v>
      </c>
      <c r="K8">
        <v>0</v>
      </c>
      <c r="L8">
        <v>0</v>
      </c>
      <c r="M8">
        <v>2</v>
      </c>
      <c r="N8">
        <v>6</v>
      </c>
      <c r="O8">
        <v>0</v>
      </c>
      <c r="P8">
        <v>3</v>
      </c>
      <c r="Q8">
        <f t="shared" si="0"/>
        <v>11</v>
      </c>
    </row>
    <row r="9" spans="1:17" ht="12.75">
      <c r="A9" s="4" t="s">
        <v>219</v>
      </c>
      <c r="B9" t="s">
        <v>148</v>
      </c>
      <c r="D9" t="s">
        <v>153</v>
      </c>
      <c r="E9" t="s">
        <v>175</v>
      </c>
      <c r="G9" t="s">
        <v>162</v>
      </c>
      <c r="J9" s="4" t="s">
        <v>219</v>
      </c>
      <c r="K9">
        <v>2</v>
      </c>
      <c r="L9">
        <v>0</v>
      </c>
      <c r="M9">
        <v>1</v>
      </c>
      <c r="N9">
        <v>1</v>
      </c>
      <c r="O9">
        <v>0</v>
      </c>
      <c r="P9">
        <v>2</v>
      </c>
      <c r="Q9">
        <f t="shared" si="0"/>
        <v>6</v>
      </c>
    </row>
    <row r="10" spans="1:17" ht="12.75">
      <c r="A10" s="4" t="s">
        <v>217</v>
      </c>
      <c r="B10" t="s">
        <v>146</v>
      </c>
      <c r="D10" t="s">
        <v>154</v>
      </c>
      <c r="E10" t="s">
        <v>176</v>
      </c>
      <c r="G10" t="s">
        <v>163</v>
      </c>
      <c r="J10" s="4" t="s">
        <v>217</v>
      </c>
      <c r="K10">
        <v>1</v>
      </c>
      <c r="L10">
        <v>0</v>
      </c>
      <c r="M10">
        <v>1</v>
      </c>
      <c r="N10">
        <v>1</v>
      </c>
      <c r="O10">
        <v>0</v>
      </c>
      <c r="P10">
        <v>2</v>
      </c>
      <c r="Q10">
        <f t="shared" si="0"/>
        <v>5</v>
      </c>
    </row>
    <row r="11" spans="1:17" ht="12.75">
      <c r="A11" s="4" t="s">
        <v>314</v>
      </c>
      <c r="B11" t="s">
        <v>146</v>
      </c>
      <c r="D11" t="s">
        <v>151</v>
      </c>
      <c r="E11" t="s">
        <v>177</v>
      </c>
      <c r="G11" t="s">
        <v>164</v>
      </c>
      <c r="J11" s="4" t="s">
        <v>314</v>
      </c>
      <c r="K11">
        <v>1</v>
      </c>
      <c r="L11">
        <v>0</v>
      </c>
      <c r="M11">
        <v>3</v>
      </c>
      <c r="N11">
        <v>0</v>
      </c>
      <c r="O11">
        <v>0</v>
      </c>
      <c r="P11">
        <v>1</v>
      </c>
      <c r="Q11">
        <f t="shared" si="0"/>
        <v>5</v>
      </c>
    </row>
    <row r="12" spans="1:17" ht="12.75">
      <c r="A12" s="4" t="s">
        <v>220</v>
      </c>
      <c r="B12" t="s">
        <v>147</v>
      </c>
      <c r="D12" t="s">
        <v>155</v>
      </c>
      <c r="E12" t="s">
        <v>178</v>
      </c>
      <c r="G12" t="s">
        <v>165</v>
      </c>
      <c r="J12" s="4" t="s">
        <v>220</v>
      </c>
      <c r="K12">
        <v>0</v>
      </c>
      <c r="L12">
        <v>0</v>
      </c>
      <c r="M12">
        <v>0</v>
      </c>
      <c r="N12">
        <v>1</v>
      </c>
      <c r="O12">
        <v>0</v>
      </c>
      <c r="P12">
        <v>1</v>
      </c>
      <c r="Q12">
        <f t="shared" si="0"/>
        <v>2</v>
      </c>
    </row>
    <row r="13" spans="1:17" ht="12.75">
      <c r="A13" s="4" t="s">
        <v>467</v>
      </c>
      <c r="B13" t="s">
        <v>149</v>
      </c>
      <c r="C13">
        <v>50</v>
      </c>
      <c r="D13" t="s">
        <v>155</v>
      </c>
      <c r="E13" t="s">
        <v>179</v>
      </c>
      <c r="G13" t="s">
        <v>165</v>
      </c>
      <c r="J13" s="4" t="s">
        <v>467</v>
      </c>
      <c r="K13">
        <v>1</v>
      </c>
      <c r="L13">
        <v>1</v>
      </c>
      <c r="M13">
        <v>0</v>
      </c>
      <c r="N13">
        <v>2</v>
      </c>
      <c r="O13">
        <v>0</v>
      </c>
      <c r="P13">
        <v>1</v>
      </c>
      <c r="Q13">
        <f t="shared" si="0"/>
        <v>5</v>
      </c>
    </row>
    <row r="14" spans="1:17" ht="12.75">
      <c r="A14" s="4" t="s">
        <v>466</v>
      </c>
      <c r="B14" t="s">
        <v>147</v>
      </c>
      <c r="C14">
        <v>50</v>
      </c>
      <c r="D14" t="s">
        <v>155</v>
      </c>
      <c r="E14" t="s">
        <v>179</v>
      </c>
      <c r="G14" t="s">
        <v>166</v>
      </c>
      <c r="J14" s="4" t="s">
        <v>466</v>
      </c>
      <c r="K14">
        <v>0</v>
      </c>
      <c r="L14">
        <v>1</v>
      </c>
      <c r="M14">
        <v>0</v>
      </c>
      <c r="N14">
        <v>2</v>
      </c>
      <c r="O14">
        <v>0</v>
      </c>
      <c r="P14">
        <v>0</v>
      </c>
      <c r="Q14">
        <f t="shared" si="0"/>
        <v>3</v>
      </c>
    </row>
    <row r="15" spans="1:17" ht="12.75">
      <c r="A15" s="4" t="s">
        <v>309</v>
      </c>
      <c r="B15" t="s">
        <v>147</v>
      </c>
      <c r="D15" t="s">
        <v>155</v>
      </c>
      <c r="E15" t="s">
        <v>175</v>
      </c>
      <c r="G15" t="s">
        <v>167</v>
      </c>
      <c r="J15" s="4" t="s">
        <v>309</v>
      </c>
      <c r="K15">
        <v>0</v>
      </c>
      <c r="L15">
        <v>0</v>
      </c>
      <c r="M15">
        <v>0</v>
      </c>
      <c r="N15">
        <v>1</v>
      </c>
      <c r="O15">
        <v>0</v>
      </c>
      <c r="P15">
        <v>2</v>
      </c>
      <c r="Q15">
        <f t="shared" si="0"/>
        <v>3</v>
      </c>
    </row>
    <row r="16" spans="1:17" ht="12.75">
      <c r="A16" s="4" t="s">
        <v>244</v>
      </c>
      <c r="B16" t="s">
        <v>147</v>
      </c>
      <c r="D16" t="s">
        <v>156</v>
      </c>
      <c r="E16" t="s">
        <v>180</v>
      </c>
      <c r="G16" t="s">
        <v>166</v>
      </c>
      <c r="J16" s="4" t="s">
        <v>244</v>
      </c>
      <c r="K16">
        <v>0</v>
      </c>
      <c r="L16">
        <v>0</v>
      </c>
      <c r="M16">
        <v>1</v>
      </c>
      <c r="N16">
        <v>3</v>
      </c>
      <c r="O16">
        <v>0</v>
      </c>
      <c r="P16">
        <v>0</v>
      </c>
      <c r="Q16">
        <f t="shared" si="0"/>
        <v>4</v>
      </c>
    </row>
    <row r="17" spans="1:17" ht="12.75">
      <c r="A17" s="4" t="s">
        <v>310</v>
      </c>
      <c r="B17" t="s">
        <v>147</v>
      </c>
      <c r="D17" t="s">
        <v>155</v>
      </c>
      <c r="E17" t="s">
        <v>177</v>
      </c>
      <c r="G17" t="s">
        <v>165</v>
      </c>
      <c r="J17" s="4" t="s">
        <v>310</v>
      </c>
      <c r="K17">
        <v>0</v>
      </c>
      <c r="L17">
        <v>0</v>
      </c>
      <c r="M17">
        <v>0</v>
      </c>
      <c r="N17">
        <v>0</v>
      </c>
      <c r="O17">
        <v>0</v>
      </c>
      <c r="P17">
        <v>1</v>
      </c>
      <c r="Q17">
        <f t="shared" si="0"/>
        <v>1</v>
      </c>
    </row>
    <row r="18" spans="1:17" ht="12.75">
      <c r="A18" s="4" t="s">
        <v>336</v>
      </c>
      <c r="B18" t="s">
        <v>147</v>
      </c>
      <c r="D18" t="s">
        <v>156</v>
      </c>
      <c r="E18" t="s">
        <v>181</v>
      </c>
      <c r="G18" t="s">
        <v>166</v>
      </c>
      <c r="J18" s="4" t="s">
        <v>336</v>
      </c>
      <c r="K18">
        <v>0</v>
      </c>
      <c r="L18">
        <v>0</v>
      </c>
      <c r="M18">
        <v>1</v>
      </c>
      <c r="N18">
        <v>3</v>
      </c>
      <c r="O18">
        <v>0</v>
      </c>
      <c r="P18">
        <v>0</v>
      </c>
      <c r="Q18">
        <f t="shared" si="0"/>
        <v>4</v>
      </c>
    </row>
    <row r="19" spans="1:17" ht="12.75">
      <c r="A19" s="4" t="s">
        <v>236</v>
      </c>
      <c r="B19" t="s">
        <v>147</v>
      </c>
      <c r="D19" t="s">
        <v>155</v>
      </c>
      <c r="E19" t="s">
        <v>182</v>
      </c>
      <c r="G19" t="s">
        <v>166</v>
      </c>
      <c r="J19" s="4" t="s">
        <v>236</v>
      </c>
      <c r="K19">
        <v>0</v>
      </c>
      <c r="L19">
        <v>0</v>
      </c>
      <c r="M19">
        <v>0</v>
      </c>
      <c r="N19">
        <v>2</v>
      </c>
      <c r="O19">
        <v>0</v>
      </c>
      <c r="P19">
        <v>0</v>
      </c>
      <c r="Q19">
        <f t="shared" si="0"/>
        <v>2</v>
      </c>
    </row>
    <row r="20" spans="1:17" ht="12.75">
      <c r="A20" s="4" t="s">
        <v>224</v>
      </c>
      <c r="B20" t="s">
        <v>147</v>
      </c>
      <c r="D20" t="s">
        <v>155</v>
      </c>
      <c r="E20" t="s">
        <v>183</v>
      </c>
      <c r="G20" t="s">
        <v>166</v>
      </c>
      <c r="J20" s="4" t="s">
        <v>224</v>
      </c>
      <c r="K20">
        <v>0</v>
      </c>
      <c r="L20">
        <v>0</v>
      </c>
      <c r="M20">
        <v>0</v>
      </c>
      <c r="N20">
        <v>1</v>
      </c>
      <c r="O20">
        <v>0</v>
      </c>
      <c r="P20">
        <v>0</v>
      </c>
      <c r="Q20">
        <f t="shared" si="0"/>
        <v>1</v>
      </c>
    </row>
    <row r="21" spans="1:17" ht="12.75">
      <c r="A21" s="4" t="s">
        <v>274</v>
      </c>
      <c r="B21" t="s">
        <v>147</v>
      </c>
      <c r="D21" t="s">
        <v>155</v>
      </c>
      <c r="E21" t="s">
        <v>180</v>
      </c>
      <c r="G21" t="s">
        <v>166</v>
      </c>
      <c r="J21" s="4" t="s">
        <v>274</v>
      </c>
      <c r="K21">
        <v>0</v>
      </c>
      <c r="L21">
        <v>0</v>
      </c>
      <c r="M21">
        <v>0</v>
      </c>
      <c r="N21">
        <v>3</v>
      </c>
      <c r="O21">
        <v>0</v>
      </c>
      <c r="P21">
        <v>0</v>
      </c>
      <c r="Q21">
        <f t="shared" si="0"/>
        <v>3</v>
      </c>
    </row>
    <row r="22" spans="1:17" ht="12.75">
      <c r="A22" s="4" t="s">
        <v>289</v>
      </c>
      <c r="B22" t="s">
        <v>150</v>
      </c>
      <c r="D22" t="s">
        <v>156</v>
      </c>
      <c r="E22" t="s">
        <v>184</v>
      </c>
      <c r="G22" t="s">
        <v>166</v>
      </c>
      <c r="J22" s="4" t="s">
        <v>289</v>
      </c>
      <c r="K22">
        <v>1</v>
      </c>
      <c r="L22">
        <v>0</v>
      </c>
      <c r="M22">
        <v>1</v>
      </c>
      <c r="N22">
        <v>1</v>
      </c>
      <c r="O22">
        <v>0</v>
      </c>
      <c r="P22">
        <v>0</v>
      </c>
      <c r="Q22">
        <f t="shared" si="0"/>
        <v>3</v>
      </c>
    </row>
    <row r="23" spans="1:17" ht="12.75">
      <c r="A23" s="4" t="s">
        <v>218</v>
      </c>
      <c r="B23" t="s">
        <v>147</v>
      </c>
      <c r="D23" t="s">
        <v>155</v>
      </c>
      <c r="E23" t="s">
        <v>177</v>
      </c>
      <c r="G23" t="s">
        <v>164</v>
      </c>
      <c r="J23" s="4" t="s">
        <v>218</v>
      </c>
      <c r="K23">
        <v>0</v>
      </c>
      <c r="L23">
        <v>0</v>
      </c>
      <c r="M23">
        <v>0</v>
      </c>
      <c r="N23">
        <v>0</v>
      </c>
      <c r="O23">
        <v>0</v>
      </c>
      <c r="P23">
        <v>1</v>
      </c>
      <c r="Q23">
        <f t="shared" si="0"/>
        <v>1</v>
      </c>
    </row>
    <row r="24" spans="1:17" ht="12.75">
      <c r="A24" s="4" t="s">
        <v>311</v>
      </c>
      <c r="B24" t="s">
        <v>147</v>
      </c>
      <c r="D24" t="s">
        <v>155</v>
      </c>
      <c r="E24" t="s">
        <v>177</v>
      </c>
      <c r="G24" t="s">
        <v>166</v>
      </c>
      <c r="J24" s="4" t="s">
        <v>311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f t="shared" si="0"/>
        <v>0</v>
      </c>
    </row>
    <row r="25" spans="1:17" ht="12.75">
      <c r="A25" s="4" t="s">
        <v>223</v>
      </c>
      <c r="B25" t="s">
        <v>147</v>
      </c>
      <c r="D25" t="s">
        <v>155</v>
      </c>
      <c r="E25" t="s">
        <v>177</v>
      </c>
      <c r="G25" t="s">
        <v>166</v>
      </c>
      <c r="J25" s="4" t="s">
        <v>223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f t="shared" si="0"/>
        <v>0</v>
      </c>
    </row>
    <row r="26" spans="1:17" ht="12.75">
      <c r="A26" s="4" t="s">
        <v>235</v>
      </c>
      <c r="B26" t="s">
        <v>147</v>
      </c>
      <c r="D26" t="s">
        <v>155</v>
      </c>
      <c r="E26" t="s">
        <v>177</v>
      </c>
      <c r="G26" t="s">
        <v>168</v>
      </c>
      <c r="J26" s="4" t="s">
        <v>235</v>
      </c>
      <c r="K26">
        <v>0</v>
      </c>
      <c r="L26">
        <v>0</v>
      </c>
      <c r="M26">
        <v>0</v>
      </c>
      <c r="N26">
        <v>0</v>
      </c>
      <c r="O26">
        <v>0</v>
      </c>
      <c r="P26">
        <v>1</v>
      </c>
      <c r="Q26">
        <f t="shared" si="0"/>
        <v>1</v>
      </c>
    </row>
    <row r="27" spans="1:17" ht="12.75">
      <c r="A27" s="4" t="s">
        <v>327</v>
      </c>
      <c r="B27" t="s">
        <v>147</v>
      </c>
      <c r="C27">
        <v>50</v>
      </c>
      <c r="D27" t="s">
        <v>155</v>
      </c>
      <c r="E27" t="s">
        <v>177</v>
      </c>
      <c r="G27" t="s">
        <v>166</v>
      </c>
      <c r="J27" s="4" t="s">
        <v>327</v>
      </c>
      <c r="K27">
        <v>0</v>
      </c>
      <c r="L27">
        <v>1</v>
      </c>
      <c r="M27">
        <v>0</v>
      </c>
      <c r="N27">
        <v>0</v>
      </c>
      <c r="O27">
        <v>0</v>
      </c>
      <c r="P27">
        <v>0</v>
      </c>
      <c r="Q27">
        <f t="shared" si="0"/>
        <v>1</v>
      </c>
    </row>
    <row r="28" spans="1:17" ht="12.75">
      <c r="A28" s="4" t="s">
        <v>256</v>
      </c>
      <c r="B28" t="s">
        <v>146</v>
      </c>
      <c r="D28" t="s">
        <v>155</v>
      </c>
      <c r="E28" t="s">
        <v>177</v>
      </c>
      <c r="G28" t="s">
        <v>166</v>
      </c>
      <c r="J28" s="4" t="s">
        <v>256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f t="shared" si="0"/>
        <v>1</v>
      </c>
    </row>
    <row r="29" spans="1:17" ht="12.75">
      <c r="A29" s="4" t="s">
        <v>271</v>
      </c>
      <c r="B29" t="s">
        <v>147</v>
      </c>
      <c r="C29">
        <v>50</v>
      </c>
      <c r="D29" t="s">
        <v>153</v>
      </c>
      <c r="E29" t="s">
        <v>177</v>
      </c>
      <c r="G29" t="s">
        <v>166</v>
      </c>
      <c r="J29" s="4" t="s">
        <v>271</v>
      </c>
      <c r="K29">
        <v>0</v>
      </c>
      <c r="L29">
        <v>1</v>
      </c>
      <c r="M29">
        <v>1</v>
      </c>
      <c r="N29">
        <v>0</v>
      </c>
      <c r="O29">
        <v>0</v>
      </c>
      <c r="P29">
        <v>0</v>
      </c>
      <c r="Q29">
        <f t="shared" si="0"/>
        <v>2</v>
      </c>
    </row>
    <row r="30" spans="1:17" ht="12.75">
      <c r="A30" s="4" t="s">
        <v>119</v>
      </c>
      <c r="B30" t="s">
        <v>147</v>
      </c>
      <c r="C30">
        <v>50</v>
      </c>
      <c r="D30" t="s">
        <v>154</v>
      </c>
      <c r="E30" t="s">
        <v>177</v>
      </c>
      <c r="G30" t="s">
        <v>166</v>
      </c>
      <c r="J30" s="4" t="s">
        <v>119</v>
      </c>
      <c r="K30">
        <v>0</v>
      </c>
      <c r="L30">
        <v>1</v>
      </c>
      <c r="M30">
        <v>1</v>
      </c>
      <c r="N30">
        <v>0</v>
      </c>
      <c r="O30">
        <v>0</v>
      </c>
      <c r="P30">
        <v>0</v>
      </c>
      <c r="Q30">
        <f t="shared" si="0"/>
        <v>2</v>
      </c>
    </row>
    <row r="31" spans="1:17" ht="12.75">
      <c r="A31" s="4" t="s">
        <v>225</v>
      </c>
      <c r="B31" t="s">
        <v>147</v>
      </c>
      <c r="D31" t="s">
        <v>155</v>
      </c>
      <c r="E31" t="s">
        <v>177</v>
      </c>
      <c r="G31" t="s">
        <v>166</v>
      </c>
      <c r="J31" s="4" t="s">
        <v>225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f t="shared" si="0"/>
        <v>0</v>
      </c>
    </row>
    <row r="32" spans="1:17" ht="12.75">
      <c r="A32" s="4" t="s">
        <v>318</v>
      </c>
      <c r="B32" t="s">
        <v>147</v>
      </c>
      <c r="D32" t="s">
        <v>155</v>
      </c>
      <c r="E32" t="s">
        <v>177</v>
      </c>
      <c r="G32" t="s">
        <v>165</v>
      </c>
      <c r="J32" s="4" t="s">
        <v>318</v>
      </c>
      <c r="K32">
        <v>0</v>
      </c>
      <c r="L32">
        <v>0</v>
      </c>
      <c r="M32">
        <v>0</v>
      </c>
      <c r="N32">
        <v>0</v>
      </c>
      <c r="O32">
        <v>0</v>
      </c>
      <c r="P32">
        <v>1</v>
      </c>
      <c r="Q32">
        <f t="shared" si="0"/>
        <v>1</v>
      </c>
    </row>
    <row r="33" spans="1:17" ht="12.75">
      <c r="A33" s="4" t="s">
        <v>237</v>
      </c>
      <c r="B33" t="s">
        <v>147</v>
      </c>
      <c r="D33" t="s">
        <v>155</v>
      </c>
      <c r="E33" t="s">
        <v>177</v>
      </c>
      <c r="G33" t="s">
        <v>166</v>
      </c>
      <c r="J33" s="4" t="s">
        <v>237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f t="shared" si="0"/>
        <v>0</v>
      </c>
    </row>
    <row r="34" spans="1:17" ht="12.75">
      <c r="A34" s="4" t="s">
        <v>241</v>
      </c>
      <c r="B34" t="s">
        <v>147</v>
      </c>
      <c r="D34" t="s">
        <v>155</v>
      </c>
      <c r="E34" t="s">
        <v>177</v>
      </c>
      <c r="G34" t="s">
        <v>166</v>
      </c>
      <c r="J34" s="4" t="s">
        <v>241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f t="shared" si="0"/>
        <v>0</v>
      </c>
    </row>
    <row r="35" spans="1:17" ht="12.75">
      <c r="A35" s="4" t="s">
        <v>246</v>
      </c>
      <c r="B35" t="s">
        <v>147</v>
      </c>
      <c r="D35" t="s">
        <v>155</v>
      </c>
      <c r="E35" t="s">
        <v>177</v>
      </c>
      <c r="G35" t="s">
        <v>166</v>
      </c>
      <c r="J35" s="4" t="s">
        <v>246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f t="shared" si="0"/>
        <v>0</v>
      </c>
    </row>
    <row r="36" spans="1:17" ht="12.75">
      <c r="A36" s="4" t="s">
        <v>258</v>
      </c>
      <c r="B36" t="s">
        <v>147</v>
      </c>
      <c r="D36" t="s">
        <v>155</v>
      </c>
      <c r="E36" t="s">
        <v>177</v>
      </c>
      <c r="G36" t="s">
        <v>166</v>
      </c>
      <c r="J36" s="4" t="s">
        <v>258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f t="shared" si="0"/>
        <v>0</v>
      </c>
    </row>
    <row r="37" spans="1:17" ht="12.75">
      <c r="A37" s="4" t="s">
        <v>261</v>
      </c>
      <c r="B37" t="s">
        <v>147</v>
      </c>
      <c r="D37" t="s">
        <v>155</v>
      </c>
      <c r="E37" t="s">
        <v>177</v>
      </c>
      <c r="G37" t="s">
        <v>166</v>
      </c>
      <c r="J37" s="4" t="s">
        <v>261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f t="shared" si="0"/>
        <v>0</v>
      </c>
    </row>
    <row r="38" spans="1:17" ht="12.75">
      <c r="A38" s="4" t="s">
        <v>262</v>
      </c>
      <c r="B38" t="s">
        <v>147</v>
      </c>
      <c r="D38" t="s">
        <v>155</v>
      </c>
      <c r="E38" t="s">
        <v>177</v>
      </c>
      <c r="G38" t="s">
        <v>166</v>
      </c>
      <c r="J38" s="4" t="s">
        <v>262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f t="shared" si="0"/>
        <v>0</v>
      </c>
    </row>
    <row r="39" spans="1:17" ht="12.75">
      <c r="A39" s="4" t="s">
        <v>275</v>
      </c>
      <c r="B39" t="s">
        <v>147</v>
      </c>
      <c r="D39" t="s">
        <v>155</v>
      </c>
      <c r="E39" t="s">
        <v>176</v>
      </c>
      <c r="G39" t="s">
        <v>166</v>
      </c>
      <c r="J39" s="4" t="s">
        <v>275</v>
      </c>
      <c r="K39">
        <v>0</v>
      </c>
      <c r="L39">
        <v>0</v>
      </c>
      <c r="M39">
        <v>0</v>
      </c>
      <c r="N39">
        <v>1</v>
      </c>
      <c r="O39">
        <v>0</v>
      </c>
      <c r="P39">
        <v>0</v>
      </c>
      <c r="Q39">
        <f t="shared" si="0"/>
        <v>1</v>
      </c>
    </row>
    <row r="40" spans="1:17" ht="12.75">
      <c r="A40" s="4" t="s">
        <v>276</v>
      </c>
      <c r="B40" t="s">
        <v>147</v>
      </c>
      <c r="D40" t="s">
        <v>155</v>
      </c>
      <c r="E40" t="s">
        <v>176</v>
      </c>
      <c r="G40" t="s">
        <v>166</v>
      </c>
      <c r="J40" s="4" t="s">
        <v>276</v>
      </c>
      <c r="K40">
        <v>0</v>
      </c>
      <c r="L40">
        <v>0</v>
      </c>
      <c r="M40">
        <v>0</v>
      </c>
      <c r="N40">
        <v>1</v>
      </c>
      <c r="O40">
        <v>0</v>
      </c>
      <c r="P40">
        <v>0</v>
      </c>
      <c r="Q40">
        <f t="shared" si="0"/>
        <v>1</v>
      </c>
    </row>
    <row r="41" spans="1:17" ht="12.75">
      <c r="A41" s="4" t="s">
        <v>306</v>
      </c>
      <c r="B41" t="s">
        <v>147</v>
      </c>
      <c r="D41" t="s">
        <v>155</v>
      </c>
      <c r="E41" t="s">
        <v>183</v>
      </c>
      <c r="G41" t="s">
        <v>166</v>
      </c>
      <c r="J41" s="4" t="s">
        <v>306</v>
      </c>
      <c r="K41">
        <v>0</v>
      </c>
      <c r="L41">
        <v>0</v>
      </c>
      <c r="M41">
        <v>0</v>
      </c>
      <c r="N41">
        <v>1</v>
      </c>
      <c r="O41">
        <v>0</v>
      </c>
      <c r="P41">
        <v>0</v>
      </c>
      <c r="Q41">
        <f t="shared" si="0"/>
        <v>1</v>
      </c>
    </row>
    <row r="42" spans="1:17" ht="12.75">
      <c r="A42" s="4" t="s">
        <v>280</v>
      </c>
      <c r="B42" t="s">
        <v>147</v>
      </c>
      <c r="D42" t="s">
        <v>155</v>
      </c>
      <c r="E42" t="s">
        <v>183</v>
      </c>
      <c r="G42" t="s">
        <v>166</v>
      </c>
      <c r="J42" s="4" t="s">
        <v>280</v>
      </c>
      <c r="K42">
        <v>0</v>
      </c>
      <c r="L42">
        <v>0</v>
      </c>
      <c r="M42">
        <v>0</v>
      </c>
      <c r="N42">
        <v>1</v>
      </c>
      <c r="O42">
        <v>0</v>
      </c>
      <c r="P42">
        <v>0</v>
      </c>
      <c r="Q42">
        <f t="shared" si="0"/>
        <v>1</v>
      </c>
    </row>
    <row r="43" spans="1:17" ht="12.75">
      <c r="A43" s="4" t="s">
        <v>281</v>
      </c>
      <c r="B43" t="s">
        <v>147</v>
      </c>
      <c r="D43" t="s">
        <v>155</v>
      </c>
      <c r="E43" t="s">
        <v>183</v>
      </c>
      <c r="G43" t="s">
        <v>166</v>
      </c>
      <c r="J43" s="4" t="s">
        <v>281</v>
      </c>
      <c r="K43">
        <v>0</v>
      </c>
      <c r="L43">
        <v>0</v>
      </c>
      <c r="M43">
        <v>0</v>
      </c>
      <c r="N43">
        <v>1</v>
      </c>
      <c r="O43">
        <v>0</v>
      </c>
      <c r="P43">
        <v>0</v>
      </c>
      <c r="Q43">
        <f t="shared" si="0"/>
        <v>1</v>
      </c>
    </row>
    <row r="44" spans="1:17" ht="12.75">
      <c r="A44" s="4" t="s">
        <v>282</v>
      </c>
      <c r="B44" t="s">
        <v>147</v>
      </c>
      <c r="D44" t="s">
        <v>155</v>
      </c>
      <c r="E44" t="s">
        <v>183</v>
      </c>
      <c r="G44" t="s">
        <v>166</v>
      </c>
      <c r="J44" s="4" t="s">
        <v>282</v>
      </c>
      <c r="K44">
        <v>0</v>
      </c>
      <c r="L44">
        <v>0</v>
      </c>
      <c r="M44">
        <v>0</v>
      </c>
      <c r="N44">
        <v>1</v>
      </c>
      <c r="O44">
        <v>0</v>
      </c>
      <c r="P44">
        <v>0</v>
      </c>
      <c r="Q44">
        <f t="shared" si="0"/>
        <v>1</v>
      </c>
    </row>
    <row r="45" spans="1:17" ht="12.75">
      <c r="A45" s="4" t="s">
        <v>283</v>
      </c>
      <c r="B45" t="s">
        <v>147</v>
      </c>
      <c r="D45" t="s">
        <v>155</v>
      </c>
      <c r="E45" t="s">
        <v>183</v>
      </c>
      <c r="G45" t="s">
        <v>166</v>
      </c>
      <c r="J45" s="4" t="s">
        <v>283</v>
      </c>
      <c r="K45">
        <v>0</v>
      </c>
      <c r="L45">
        <v>0</v>
      </c>
      <c r="M45">
        <v>0</v>
      </c>
      <c r="N45">
        <v>1</v>
      </c>
      <c r="O45">
        <v>0</v>
      </c>
      <c r="P45">
        <v>0</v>
      </c>
      <c r="Q45">
        <f t="shared" si="0"/>
        <v>1</v>
      </c>
    </row>
    <row r="46" spans="1:17" ht="12.75">
      <c r="A46" s="4" t="s">
        <v>304</v>
      </c>
      <c r="B46" t="s">
        <v>147</v>
      </c>
      <c r="D46" t="s">
        <v>155</v>
      </c>
      <c r="E46" t="s">
        <v>185</v>
      </c>
      <c r="G46" t="s">
        <v>166</v>
      </c>
      <c r="J46" s="4" t="s">
        <v>304</v>
      </c>
      <c r="K46">
        <v>0</v>
      </c>
      <c r="L46">
        <v>0</v>
      </c>
      <c r="M46">
        <v>0</v>
      </c>
      <c r="N46">
        <v>1</v>
      </c>
      <c r="O46">
        <v>0</v>
      </c>
      <c r="P46">
        <v>0</v>
      </c>
      <c r="Q46">
        <f t="shared" si="0"/>
        <v>1</v>
      </c>
    </row>
    <row r="47" spans="1:17" ht="12.75">
      <c r="A47" s="4" t="s">
        <v>112</v>
      </c>
      <c r="B47" t="s">
        <v>147</v>
      </c>
      <c r="D47" t="s">
        <v>155</v>
      </c>
      <c r="E47" t="s">
        <v>177</v>
      </c>
      <c r="G47" t="s">
        <v>168</v>
      </c>
      <c r="J47" s="4" t="s">
        <v>112</v>
      </c>
      <c r="K47">
        <v>0</v>
      </c>
      <c r="L47">
        <v>0</v>
      </c>
      <c r="M47">
        <v>0</v>
      </c>
      <c r="N47">
        <v>0</v>
      </c>
      <c r="O47">
        <v>0</v>
      </c>
      <c r="P47">
        <v>1</v>
      </c>
      <c r="Q47">
        <f t="shared" si="0"/>
        <v>1</v>
      </c>
    </row>
    <row r="48" spans="1:17" ht="12.75">
      <c r="A48" s="4" t="s">
        <v>120</v>
      </c>
      <c r="B48" t="s">
        <v>147</v>
      </c>
      <c r="C48">
        <v>50</v>
      </c>
      <c r="D48" t="s">
        <v>155</v>
      </c>
      <c r="E48" t="s">
        <v>177</v>
      </c>
      <c r="G48" t="s">
        <v>166</v>
      </c>
      <c r="J48" s="4" t="s">
        <v>120</v>
      </c>
      <c r="K48">
        <v>0</v>
      </c>
      <c r="L48">
        <v>1</v>
      </c>
      <c r="M48">
        <v>0</v>
      </c>
      <c r="N48">
        <v>0</v>
      </c>
      <c r="O48">
        <v>0</v>
      </c>
      <c r="P48">
        <v>0</v>
      </c>
      <c r="Q48">
        <f t="shared" si="0"/>
        <v>1</v>
      </c>
    </row>
    <row r="49" spans="1:17" ht="12.75">
      <c r="A49" s="4" t="s">
        <v>121</v>
      </c>
      <c r="B49" t="s">
        <v>147</v>
      </c>
      <c r="C49">
        <v>50</v>
      </c>
      <c r="D49" t="s">
        <v>155</v>
      </c>
      <c r="E49" t="s">
        <v>177</v>
      </c>
      <c r="G49" t="s">
        <v>166</v>
      </c>
      <c r="J49" s="4" t="s">
        <v>121</v>
      </c>
      <c r="K49">
        <v>0</v>
      </c>
      <c r="L49">
        <v>1</v>
      </c>
      <c r="M49">
        <v>0</v>
      </c>
      <c r="N49">
        <v>0</v>
      </c>
      <c r="O49">
        <v>0</v>
      </c>
      <c r="P49">
        <v>0</v>
      </c>
      <c r="Q49">
        <f t="shared" si="0"/>
        <v>1</v>
      </c>
    </row>
    <row r="50" spans="1:17" ht="12.75">
      <c r="A50" s="4" t="s">
        <v>125</v>
      </c>
      <c r="B50" t="s">
        <v>146</v>
      </c>
      <c r="D50" t="s">
        <v>155</v>
      </c>
      <c r="E50" t="s">
        <v>177</v>
      </c>
      <c r="G50" t="s">
        <v>166</v>
      </c>
      <c r="J50" s="4" t="s">
        <v>125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f t="shared" si="0"/>
        <v>1</v>
      </c>
    </row>
    <row r="51" spans="1:10" ht="12.75">
      <c r="A51" s="4"/>
      <c r="B51" t="s">
        <v>147</v>
      </c>
      <c r="D51" t="s">
        <v>155</v>
      </c>
      <c r="E51" t="s">
        <v>177</v>
      </c>
      <c r="G51" t="s">
        <v>166</v>
      </c>
      <c r="J51" s="4"/>
    </row>
    <row r="52" spans="1:17" ht="12.75">
      <c r="A52" s="72" t="s">
        <v>373</v>
      </c>
      <c r="B52" s="72"/>
      <c r="C52" s="72"/>
      <c r="D52" s="72"/>
      <c r="E52" s="72"/>
      <c r="F52" s="72"/>
      <c r="G52" s="72"/>
      <c r="J52" s="5" t="s">
        <v>317</v>
      </c>
      <c r="K52">
        <v>0</v>
      </c>
      <c r="L52">
        <v>1</v>
      </c>
      <c r="M52">
        <v>1</v>
      </c>
      <c r="N52">
        <v>1</v>
      </c>
      <c r="O52">
        <v>0</v>
      </c>
      <c r="P52">
        <v>2</v>
      </c>
      <c r="Q52">
        <f t="shared" si="0"/>
        <v>5</v>
      </c>
    </row>
    <row r="53" spans="1:17" ht="12.75">
      <c r="A53" s="5" t="s">
        <v>142</v>
      </c>
      <c r="B53" s="5" t="s">
        <v>213</v>
      </c>
      <c r="C53" s="5" t="s">
        <v>389</v>
      </c>
      <c r="D53" s="5" t="s">
        <v>143</v>
      </c>
      <c r="E53" s="5" t="s">
        <v>205</v>
      </c>
      <c r="F53" s="5" t="s">
        <v>116</v>
      </c>
      <c r="G53" s="5" t="s">
        <v>144</v>
      </c>
      <c r="J53" s="4" t="s">
        <v>228</v>
      </c>
      <c r="K53">
        <v>0</v>
      </c>
      <c r="L53">
        <v>0</v>
      </c>
      <c r="M53">
        <v>1</v>
      </c>
      <c r="N53">
        <v>1</v>
      </c>
      <c r="O53">
        <v>0</v>
      </c>
      <c r="P53">
        <v>2</v>
      </c>
      <c r="Q53">
        <f t="shared" si="0"/>
        <v>4</v>
      </c>
    </row>
    <row r="54" spans="1:17" ht="12.75">
      <c r="A54" s="4" t="s">
        <v>317</v>
      </c>
      <c r="B54" t="s">
        <v>147</v>
      </c>
      <c r="C54">
        <v>50</v>
      </c>
      <c r="D54" t="s">
        <v>154</v>
      </c>
      <c r="E54" t="s">
        <v>186</v>
      </c>
      <c r="G54" t="s">
        <v>167</v>
      </c>
      <c r="J54" s="4" t="s">
        <v>216</v>
      </c>
      <c r="K54">
        <v>0</v>
      </c>
      <c r="L54">
        <v>0</v>
      </c>
      <c r="M54">
        <v>0</v>
      </c>
      <c r="N54">
        <v>0</v>
      </c>
      <c r="O54">
        <v>0</v>
      </c>
      <c r="P54">
        <v>2</v>
      </c>
      <c r="Q54">
        <f t="shared" si="0"/>
        <v>2</v>
      </c>
    </row>
    <row r="55" spans="1:17" ht="12.75">
      <c r="A55" s="4" t="s">
        <v>228</v>
      </c>
      <c r="B55" t="s">
        <v>147</v>
      </c>
      <c r="D55" t="s">
        <v>154</v>
      </c>
      <c r="E55" t="s">
        <v>186</v>
      </c>
      <c r="G55" t="s">
        <v>167</v>
      </c>
      <c r="J55" s="4" t="s">
        <v>222</v>
      </c>
      <c r="K55">
        <v>0</v>
      </c>
      <c r="L55">
        <v>0</v>
      </c>
      <c r="M55">
        <v>0</v>
      </c>
      <c r="N55">
        <v>2</v>
      </c>
      <c r="O55">
        <v>0</v>
      </c>
      <c r="P55">
        <v>1</v>
      </c>
      <c r="Q55">
        <f t="shared" si="0"/>
        <v>3</v>
      </c>
    </row>
    <row r="56" spans="1:17" ht="12.75">
      <c r="A56" s="4" t="s">
        <v>216</v>
      </c>
      <c r="B56" t="s">
        <v>147</v>
      </c>
      <c r="D56" t="s">
        <v>155</v>
      </c>
      <c r="E56" t="s">
        <v>177</v>
      </c>
      <c r="G56" t="s">
        <v>169</v>
      </c>
      <c r="J56" s="4" t="s">
        <v>229</v>
      </c>
      <c r="K56">
        <v>0</v>
      </c>
      <c r="L56">
        <v>0</v>
      </c>
      <c r="M56">
        <v>1</v>
      </c>
      <c r="N56">
        <v>1</v>
      </c>
      <c r="O56">
        <v>0</v>
      </c>
      <c r="P56">
        <v>2</v>
      </c>
      <c r="Q56">
        <f t="shared" si="0"/>
        <v>4</v>
      </c>
    </row>
    <row r="57" spans="1:17" ht="12.75">
      <c r="A57" s="4" t="s">
        <v>222</v>
      </c>
      <c r="B57" t="s">
        <v>147</v>
      </c>
      <c r="D57" t="s">
        <v>155</v>
      </c>
      <c r="E57" t="s">
        <v>179</v>
      </c>
      <c r="G57" t="s">
        <v>165</v>
      </c>
      <c r="J57" s="4" t="s">
        <v>460</v>
      </c>
      <c r="K57">
        <v>0</v>
      </c>
      <c r="L57">
        <v>0</v>
      </c>
      <c r="M57">
        <v>0</v>
      </c>
      <c r="N57">
        <v>0</v>
      </c>
      <c r="O57">
        <v>0</v>
      </c>
      <c r="P57">
        <v>1</v>
      </c>
      <c r="Q57">
        <f t="shared" si="0"/>
        <v>1</v>
      </c>
    </row>
    <row r="58" spans="1:17" ht="12.75">
      <c r="A58" s="4" t="s">
        <v>229</v>
      </c>
      <c r="B58" t="s">
        <v>147</v>
      </c>
      <c r="D58" t="s">
        <v>154</v>
      </c>
      <c r="E58" t="s">
        <v>184</v>
      </c>
      <c r="G58" t="s">
        <v>170</v>
      </c>
      <c r="J58" s="4" t="s">
        <v>227</v>
      </c>
      <c r="K58">
        <v>0</v>
      </c>
      <c r="L58">
        <v>0</v>
      </c>
      <c r="M58">
        <v>1</v>
      </c>
      <c r="N58">
        <v>1</v>
      </c>
      <c r="O58">
        <v>0</v>
      </c>
      <c r="P58">
        <v>1</v>
      </c>
      <c r="Q58">
        <f t="shared" si="0"/>
        <v>3</v>
      </c>
    </row>
    <row r="59" spans="1:17" ht="12.75">
      <c r="A59" s="4" t="s">
        <v>460</v>
      </c>
      <c r="B59" t="s">
        <v>147</v>
      </c>
      <c r="D59" t="s">
        <v>155</v>
      </c>
      <c r="E59" t="s">
        <v>177</v>
      </c>
      <c r="G59" t="s">
        <v>171</v>
      </c>
      <c r="J59" s="4" t="s">
        <v>335</v>
      </c>
      <c r="K59">
        <v>0</v>
      </c>
      <c r="L59">
        <v>0</v>
      </c>
      <c r="M59">
        <v>0</v>
      </c>
      <c r="N59">
        <v>3</v>
      </c>
      <c r="O59">
        <v>0</v>
      </c>
      <c r="P59">
        <v>0</v>
      </c>
      <c r="Q59">
        <f t="shared" si="0"/>
        <v>3</v>
      </c>
    </row>
    <row r="60" spans="1:17" ht="12.75">
      <c r="A60" s="4" t="s">
        <v>227</v>
      </c>
      <c r="B60" t="s">
        <v>147</v>
      </c>
      <c r="D60" t="s">
        <v>153</v>
      </c>
      <c r="E60" t="s">
        <v>184</v>
      </c>
      <c r="G60" t="s">
        <v>164</v>
      </c>
      <c r="J60" s="4" t="s">
        <v>232</v>
      </c>
      <c r="K60">
        <v>0</v>
      </c>
      <c r="L60">
        <v>0</v>
      </c>
      <c r="M60">
        <v>1</v>
      </c>
      <c r="N60">
        <v>0</v>
      </c>
      <c r="O60">
        <v>0</v>
      </c>
      <c r="P60">
        <v>0</v>
      </c>
      <c r="Q60">
        <f t="shared" si="0"/>
        <v>1</v>
      </c>
    </row>
    <row r="61" spans="1:17" ht="12.75">
      <c r="A61" s="4" t="s">
        <v>335</v>
      </c>
      <c r="B61" t="s">
        <v>147</v>
      </c>
      <c r="D61" t="s">
        <v>155</v>
      </c>
      <c r="E61" t="s">
        <v>371</v>
      </c>
      <c r="G61" t="s">
        <v>166</v>
      </c>
      <c r="J61" s="4" t="s">
        <v>233</v>
      </c>
      <c r="K61">
        <v>0</v>
      </c>
      <c r="L61">
        <v>0</v>
      </c>
      <c r="M61">
        <v>0</v>
      </c>
      <c r="N61">
        <v>1</v>
      </c>
      <c r="O61">
        <v>0</v>
      </c>
      <c r="P61">
        <v>0</v>
      </c>
      <c r="Q61">
        <f t="shared" si="0"/>
        <v>1</v>
      </c>
    </row>
    <row r="62" spans="1:17" ht="12.75">
      <c r="A62" s="4" t="s">
        <v>232</v>
      </c>
      <c r="B62" t="s">
        <v>147</v>
      </c>
      <c r="D62" t="s">
        <v>154</v>
      </c>
      <c r="E62" t="s">
        <v>177</v>
      </c>
      <c r="G62" t="s">
        <v>166</v>
      </c>
      <c r="J62" s="4" t="s">
        <v>234</v>
      </c>
      <c r="K62">
        <v>0</v>
      </c>
      <c r="L62">
        <v>0</v>
      </c>
      <c r="M62">
        <v>0</v>
      </c>
      <c r="N62">
        <v>1</v>
      </c>
      <c r="O62">
        <v>0</v>
      </c>
      <c r="P62">
        <v>0</v>
      </c>
      <c r="Q62">
        <f t="shared" si="0"/>
        <v>1</v>
      </c>
    </row>
    <row r="63" spans="1:17" ht="12.75">
      <c r="A63" s="4" t="s">
        <v>233</v>
      </c>
      <c r="B63" t="s">
        <v>147</v>
      </c>
      <c r="D63" t="s">
        <v>155</v>
      </c>
      <c r="E63" t="s">
        <v>183</v>
      </c>
      <c r="G63" t="s">
        <v>166</v>
      </c>
      <c r="J63" s="4" t="s">
        <v>133</v>
      </c>
      <c r="K63">
        <v>0</v>
      </c>
      <c r="L63">
        <v>0</v>
      </c>
      <c r="M63">
        <v>0</v>
      </c>
      <c r="N63">
        <v>0</v>
      </c>
      <c r="O63">
        <v>0</v>
      </c>
      <c r="P63">
        <v>1</v>
      </c>
      <c r="Q63">
        <f t="shared" si="0"/>
        <v>1</v>
      </c>
    </row>
    <row r="64" spans="1:17" ht="12.75">
      <c r="A64" s="4" t="s">
        <v>234</v>
      </c>
      <c r="B64" t="s">
        <v>147</v>
      </c>
      <c r="D64" t="s">
        <v>155</v>
      </c>
      <c r="E64" t="s">
        <v>372</v>
      </c>
      <c r="G64" t="s">
        <v>166</v>
      </c>
      <c r="J64" s="4" t="s">
        <v>238</v>
      </c>
      <c r="K64">
        <v>0</v>
      </c>
      <c r="L64">
        <v>0</v>
      </c>
      <c r="M64">
        <v>0</v>
      </c>
      <c r="N64">
        <v>1</v>
      </c>
      <c r="O64">
        <v>0</v>
      </c>
      <c r="P64">
        <v>0</v>
      </c>
      <c r="Q64">
        <f t="shared" si="0"/>
        <v>1</v>
      </c>
    </row>
    <row r="65" spans="1:17" ht="12.75">
      <c r="A65" s="4" t="s">
        <v>133</v>
      </c>
      <c r="B65" t="s">
        <v>147</v>
      </c>
      <c r="D65" t="s">
        <v>155</v>
      </c>
      <c r="E65" t="s">
        <v>177</v>
      </c>
      <c r="G65" t="s">
        <v>171</v>
      </c>
      <c r="J65" s="4" t="s">
        <v>239</v>
      </c>
      <c r="K65">
        <v>0</v>
      </c>
      <c r="L65">
        <v>0</v>
      </c>
      <c r="M65">
        <v>0</v>
      </c>
      <c r="N65">
        <v>1</v>
      </c>
      <c r="O65">
        <v>0</v>
      </c>
      <c r="P65">
        <v>0</v>
      </c>
      <c r="Q65">
        <f t="shared" si="0"/>
        <v>1</v>
      </c>
    </row>
    <row r="66" spans="1:17" ht="12.75">
      <c r="A66" s="4" t="s">
        <v>238</v>
      </c>
      <c r="B66" t="s">
        <v>147</v>
      </c>
      <c r="D66" t="s">
        <v>155</v>
      </c>
      <c r="E66" t="s">
        <v>372</v>
      </c>
      <c r="G66" t="s">
        <v>166</v>
      </c>
      <c r="J66" s="4" t="s">
        <v>248</v>
      </c>
      <c r="K66">
        <v>0</v>
      </c>
      <c r="L66">
        <v>0</v>
      </c>
      <c r="M66">
        <v>0</v>
      </c>
      <c r="N66">
        <v>1</v>
      </c>
      <c r="O66">
        <v>0</v>
      </c>
      <c r="P66">
        <v>0</v>
      </c>
      <c r="Q66">
        <f t="shared" si="0"/>
        <v>1</v>
      </c>
    </row>
    <row r="67" spans="1:17" ht="12.75">
      <c r="A67" s="4" t="s">
        <v>239</v>
      </c>
      <c r="B67" t="s">
        <v>147</v>
      </c>
      <c r="D67" t="s">
        <v>155</v>
      </c>
      <c r="E67" t="s">
        <v>372</v>
      </c>
      <c r="G67" t="s">
        <v>166</v>
      </c>
      <c r="J67" s="4" t="s">
        <v>272</v>
      </c>
      <c r="K67">
        <v>0</v>
      </c>
      <c r="L67">
        <v>0</v>
      </c>
      <c r="M67">
        <v>1</v>
      </c>
      <c r="N67">
        <v>0</v>
      </c>
      <c r="O67">
        <v>0</v>
      </c>
      <c r="P67">
        <v>0</v>
      </c>
      <c r="Q67">
        <f t="shared" si="0"/>
        <v>1</v>
      </c>
    </row>
    <row r="68" spans="1:17" ht="12.75">
      <c r="A68" s="4" t="s">
        <v>248</v>
      </c>
      <c r="B68" t="s">
        <v>147</v>
      </c>
      <c r="D68" t="s">
        <v>155</v>
      </c>
      <c r="E68" t="s">
        <v>175</v>
      </c>
      <c r="G68" t="s">
        <v>166</v>
      </c>
      <c r="J68" s="4" t="s">
        <v>284</v>
      </c>
      <c r="K68">
        <v>0</v>
      </c>
      <c r="L68">
        <v>0</v>
      </c>
      <c r="M68">
        <v>0</v>
      </c>
      <c r="N68">
        <v>1</v>
      </c>
      <c r="O68">
        <v>0</v>
      </c>
      <c r="P68">
        <v>0</v>
      </c>
      <c r="Q68">
        <f>SUM(K68:P68)</f>
        <v>1</v>
      </c>
    </row>
    <row r="69" spans="1:17" ht="12.75">
      <c r="A69" s="4" t="s">
        <v>272</v>
      </c>
      <c r="B69" t="s">
        <v>147</v>
      </c>
      <c r="D69" t="s">
        <v>153</v>
      </c>
      <c r="E69" t="s">
        <v>177</v>
      </c>
      <c r="G69" t="s">
        <v>166</v>
      </c>
      <c r="J69" s="4" t="s">
        <v>285</v>
      </c>
      <c r="K69">
        <v>0</v>
      </c>
      <c r="L69">
        <v>0</v>
      </c>
      <c r="M69">
        <v>0</v>
      </c>
      <c r="N69">
        <v>1</v>
      </c>
      <c r="O69">
        <v>0</v>
      </c>
      <c r="P69">
        <v>0</v>
      </c>
      <c r="Q69">
        <f>SUM(K69:P69)</f>
        <v>1</v>
      </c>
    </row>
    <row r="70" spans="1:17" ht="12.75">
      <c r="A70" s="4" t="s">
        <v>284</v>
      </c>
      <c r="B70" t="s">
        <v>147</v>
      </c>
      <c r="D70" t="s">
        <v>155</v>
      </c>
      <c r="E70" t="s">
        <v>183</v>
      </c>
      <c r="G70" t="s">
        <v>166</v>
      </c>
      <c r="J70" s="4" t="s">
        <v>111</v>
      </c>
      <c r="K70">
        <v>0</v>
      </c>
      <c r="L70">
        <v>0</v>
      </c>
      <c r="M70">
        <v>0</v>
      </c>
      <c r="N70">
        <v>0</v>
      </c>
      <c r="O70">
        <v>0</v>
      </c>
      <c r="P70">
        <v>1</v>
      </c>
      <c r="Q70">
        <f>SUM(K70:P70)</f>
        <v>1</v>
      </c>
    </row>
    <row r="71" spans="1:10" ht="12.75">
      <c r="A71" s="4" t="s">
        <v>285</v>
      </c>
      <c r="B71" t="s">
        <v>147</v>
      </c>
      <c r="D71" t="s">
        <v>155</v>
      </c>
      <c r="E71" t="s">
        <v>183</v>
      </c>
      <c r="G71" t="s">
        <v>166</v>
      </c>
      <c r="J71" s="4"/>
    </row>
    <row r="72" spans="1:7" ht="12.75">
      <c r="A72" s="4" t="s">
        <v>111</v>
      </c>
      <c r="B72" t="s">
        <v>147</v>
      </c>
      <c r="D72" t="s">
        <v>155</v>
      </c>
      <c r="E72" t="s">
        <v>177</v>
      </c>
      <c r="G72" t="s">
        <v>168</v>
      </c>
    </row>
  </sheetData>
  <mergeCells count="3">
    <mergeCell ref="A52:G52"/>
    <mergeCell ref="A1:G1"/>
    <mergeCell ref="J1:P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62"/>
  <sheetViews>
    <sheetView workbookViewId="0" topLeftCell="A1">
      <pane xSplit="4" ySplit="2" topLeftCell="E9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48" sqref="A48"/>
    </sheetView>
  </sheetViews>
  <sheetFormatPr defaultColWidth="9.140625" defaultRowHeight="12.75"/>
  <cols>
    <col min="1" max="16384" width="15.7109375" style="40" customWidth="1"/>
  </cols>
  <sheetData>
    <row r="1" ht="12.75">
      <c r="F1" s="41" t="s">
        <v>439</v>
      </c>
    </row>
    <row r="2" spans="1:19" s="42" customFormat="1" ht="12.75">
      <c r="A2" s="42" t="s">
        <v>22</v>
      </c>
      <c r="B2" s="42" t="s">
        <v>200</v>
      </c>
      <c r="C2" s="42" t="s">
        <v>440</v>
      </c>
      <c r="D2" s="42" t="s">
        <v>24</v>
      </c>
      <c r="E2" s="42" t="s">
        <v>439</v>
      </c>
      <c r="F2" s="42" t="s">
        <v>458</v>
      </c>
      <c r="G2" s="42" t="s">
        <v>459</v>
      </c>
      <c r="H2" s="42" t="s">
        <v>441</v>
      </c>
      <c r="I2" s="42" t="s">
        <v>301</v>
      </c>
      <c r="J2" s="42" t="s">
        <v>307</v>
      </c>
      <c r="K2" s="42" t="s">
        <v>217</v>
      </c>
      <c r="L2" s="42" t="s">
        <v>457</v>
      </c>
      <c r="M2" s="42" t="s">
        <v>455</v>
      </c>
      <c r="N2" s="42" t="s">
        <v>485</v>
      </c>
      <c r="O2" s="42" t="s">
        <v>550</v>
      </c>
      <c r="P2" s="42" t="s">
        <v>473</v>
      </c>
      <c r="Q2" s="42" t="s">
        <v>442</v>
      </c>
      <c r="R2" s="43" t="s">
        <v>448</v>
      </c>
      <c r="S2" s="43" t="s">
        <v>465</v>
      </c>
    </row>
    <row r="3" spans="1:19" ht="12.75">
      <c r="A3" t="s">
        <v>353</v>
      </c>
      <c r="B3" t="s">
        <v>213</v>
      </c>
      <c r="C3"/>
      <c r="D3" s="20">
        <v>34178188</v>
      </c>
      <c r="E3" s="19">
        <v>0</v>
      </c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1:19" ht="12.75">
      <c r="A4" t="s">
        <v>365</v>
      </c>
      <c r="B4" t="s">
        <v>213</v>
      </c>
      <c r="C4"/>
      <c r="D4" s="20">
        <v>12799293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</row>
    <row r="5" spans="1:19" ht="12.75">
      <c r="A5" t="s">
        <v>557</v>
      </c>
      <c r="B5" t="s">
        <v>213</v>
      </c>
      <c r="C5"/>
      <c r="D5" s="20">
        <v>8791832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</row>
    <row r="6" spans="1:19" ht="12.75">
      <c r="A6" t="s">
        <v>339</v>
      </c>
      <c r="B6" t="s">
        <v>213</v>
      </c>
      <c r="C6">
        <v>1976</v>
      </c>
      <c r="D6" s="20">
        <v>1990876</v>
      </c>
      <c r="E6">
        <v>17</v>
      </c>
      <c r="F6">
        <v>17</v>
      </c>
      <c r="G6"/>
      <c r="H6">
        <v>17</v>
      </c>
      <c r="I6">
        <v>17</v>
      </c>
      <c r="J6">
        <v>17</v>
      </c>
      <c r="K6"/>
      <c r="L6"/>
      <c r="M6"/>
      <c r="N6"/>
      <c r="O6"/>
      <c r="P6"/>
      <c r="Q6"/>
      <c r="R6"/>
      <c r="S6">
        <v>17</v>
      </c>
    </row>
    <row r="7" spans="1:19" ht="12.75">
      <c r="A7" t="s">
        <v>362</v>
      </c>
      <c r="B7" t="s">
        <v>213</v>
      </c>
      <c r="C7"/>
      <c r="D7" s="20">
        <v>15746232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</row>
    <row r="8" spans="1:19" ht="12.75">
      <c r="A8" t="s">
        <v>556</v>
      </c>
      <c r="B8" t="s">
        <v>213</v>
      </c>
      <c r="C8"/>
      <c r="D8" s="20">
        <v>8988091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</row>
    <row r="9" spans="1:19" ht="12.75">
      <c r="A9" t="s">
        <v>361</v>
      </c>
      <c r="B9" t="s">
        <v>213</v>
      </c>
      <c r="C9"/>
      <c r="D9" s="20">
        <v>18879301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</row>
    <row r="10" spans="1:19" ht="12.75">
      <c r="A10" t="s">
        <v>340</v>
      </c>
      <c r="B10" t="s">
        <v>213</v>
      </c>
      <c r="C10"/>
      <c r="D10" s="20">
        <v>1694477</v>
      </c>
      <c r="E10">
        <v>12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ht="12.75">
      <c r="A11" t="s">
        <v>383</v>
      </c>
      <c r="B11" t="s">
        <v>213</v>
      </c>
      <c r="C11"/>
      <c r="D11" s="20">
        <v>429474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1:19" ht="12.75">
      <c r="A12" t="s">
        <v>562</v>
      </c>
      <c r="B12" t="s">
        <v>213</v>
      </c>
      <c r="C12"/>
      <c r="D12" s="20">
        <v>4511488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1:19" ht="12.75">
      <c r="A13" t="s">
        <v>358</v>
      </c>
      <c r="B13" t="s">
        <v>213</v>
      </c>
      <c r="C13"/>
      <c r="D13" s="20">
        <v>71505</v>
      </c>
      <c r="E13">
        <v>0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19" ht="12.75">
      <c r="A14" t="s">
        <v>368</v>
      </c>
      <c r="B14" t="s">
        <v>213</v>
      </c>
      <c r="C14"/>
      <c r="D14" s="20">
        <v>10329208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 ht="12.75">
      <c r="A15" t="s">
        <v>378</v>
      </c>
      <c r="B15" t="s">
        <v>213</v>
      </c>
      <c r="C15"/>
      <c r="D15" s="20">
        <v>752438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ht="12.75">
      <c r="A16" t="s">
        <v>563</v>
      </c>
      <c r="B16" t="s">
        <v>213</v>
      </c>
      <c r="C16"/>
      <c r="D16" s="20">
        <v>4012809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ht="12.75">
      <c r="A17" t="s">
        <v>360</v>
      </c>
      <c r="B17" t="s">
        <v>213</v>
      </c>
      <c r="C17"/>
      <c r="D17" s="20">
        <v>20617068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ht="12.75">
      <c r="A18" t="s">
        <v>382</v>
      </c>
      <c r="B18" t="s">
        <v>213</v>
      </c>
      <c r="C18"/>
      <c r="D18" s="20">
        <v>516055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ht="12.75">
      <c r="A19" t="s">
        <v>350</v>
      </c>
      <c r="B19" t="s">
        <v>213</v>
      </c>
      <c r="C19"/>
      <c r="D19" s="20">
        <v>68692542</v>
      </c>
      <c r="E19" s="19">
        <v>0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ht="12.75">
      <c r="A20" t="s">
        <v>37</v>
      </c>
      <c r="B20" t="s">
        <v>213</v>
      </c>
      <c r="C20">
        <v>2007</v>
      </c>
      <c r="D20" s="20">
        <v>83082869</v>
      </c>
      <c r="E20">
        <v>42</v>
      </c>
      <c r="F20">
        <v>54</v>
      </c>
      <c r="G20">
        <v>54</v>
      </c>
      <c r="H20">
        <v>2</v>
      </c>
      <c r="I20">
        <v>54</v>
      </c>
      <c r="J20">
        <v>54</v>
      </c>
      <c r="K20"/>
      <c r="L20">
        <v>54</v>
      </c>
      <c r="M20"/>
      <c r="N20">
        <v>15</v>
      </c>
      <c r="O20">
        <v>20</v>
      </c>
      <c r="P20"/>
      <c r="Q20"/>
      <c r="R20"/>
      <c r="S20"/>
    </row>
    <row r="21" spans="1:19" ht="12.75">
      <c r="A21" t="s">
        <v>381</v>
      </c>
      <c r="B21" t="s">
        <v>213</v>
      </c>
      <c r="C21"/>
      <c r="D21" s="20">
        <v>633441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ht="12.75">
      <c r="A22" t="s">
        <v>561</v>
      </c>
      <c r="B22" t="s">
        <v>213</v>
      </c>
      <c r="C22"/>
      <c r="D22" s="20">
        <v>5647168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ht="12.75">
      <c r="A23" t="s">
        <v>349</v>
      </c>
      <c r="B23" t="s">
        <v>213</v>
      </c>
      <c r="C23"/>
      <c r="D23" s="20">
        <v>85237338</v>
      </c>
      <c r="E23" s="19">
        <v>0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ht="12.75">
      <c r="A24" t="s">
        <v>380</v>
      </c>
      <c r="B24" t="s">
        <v>213</v>
      </c>
      <c r="C24"/>
      <c r="D24" s="20">
        <v>1514993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ht="12.75">
      <c r="A25" t="s">
        <v>394</v>
      </c>
      <c r="B25" t="s">
        <v>213</v>
      </c>
      <c r="C25"/>
      <c r="D25" s="20">
        <v>1782893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ht="12.75">
      <c r="A26" t="s">
        <v>355</v>
      </c>
      <c r="B26" t="s">
        <v>213</v>
      </c>
      <c r="C26"/>
      <c r="D26" s="20">
        <v>23832495</v>
      </c>
      <c r="E26" s="19">
        <v>0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ht="12.75">
      <c r="A27" t="s">
        <v>369</v>
      </c>
      <c r="B27" t="s">
        <v>213</v>
      </c>
      <c r="C27"/>
      <c r="D27" s="20">
        <v>10057975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ht="12.75">
      <c r="A28" t="s">
        <v>395</v>
      </c>
      <c r="B28" t="s">
        <v>213</v>
      </c>
      <c r="C28"/>
      <c r="D28" s="20">
        <v>1533964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ht="12.75">
      <c r="A29" t="s">
        <v>352</v>
      </c>
      <c r="B29" t="s">
        <v>213</v>
      </c>
      <c r="C29"/>
      <c r="D29" s="20">
        <v>39002772</v>
      </c>
      <c r="E29" s="19">
        <v>0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ht="12.75">
      <c r="A30" t="s">
        <v>392</v>
      </c>
      <c r="B30" t="s">
        <v>213</v>
      </c>
      <c r="C30"/>
      <c r="D30" s="20">
        <v>2130819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ht="12.75">
      <c r="A31" t="s">
        <v>390</v>
      </c>
      <c r="B31" t="s">
        <v>213</v>
      </c>
      <c r="C31"/>
      <c r="D31" s="20">
        <v>3441790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12.75">
      <c r="A32" t="s">
        <v>559</v>
      </c>
      <c r="B32" t="s">
        <v>213</v>
      </c>
      <c r="C32"/>
      <c r="D32" s="20">
        <v>6310434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ht="12.75">
      <c r="A33" t="s">
        <v>356</v>
      </c>
      <c r="B33" t="s">
        <v>213</v>
      </c>
      <c r="C33"/>
      <c r="D33" s="20">
        <v>20653556</v>
      </c>
      <c r="E33" s="19">
        <v>0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12.75">
      <c r="A34" t="s">
        <v>384</v>
      </c>
      <c r="B34" t="s">
        <v>213</v>
      </c>
      <c r="C34"/>
      <c r="D34" s="20">
        <v>245000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 t="s">
        <v>347</v>
      </c>
      <c r="B35" t="s">
        <v>213</v>
      </c>
      <c r="C35"/>
      <c r="D35" s="20">
        <v>14268711</v>
      </c>
      <c r="E35">
        <v>1</v>
      </c>
      <c r="F35">
        <v>1</v>
      </c>
      <c r="G35"/>
      <c r="H35"/>
      <c r="I35"/>
      <c r="J35"/>
      <c r="K35"/>
      <c r="L35"/>
      <c r="M35"/>
      <c r="N35">
        <v>1</v>
      </c>
      <c r="O35"/>
      <c r="P35"/>
      <c r="Q35"/>
      <c r="R35"/>
      <c r="S35"/>
    </row>
    <row r="36" spans="1:19" ht="12.75">
      <c r="A36" t="s">
        <v>366</v>
      </c>
      <c r="B36" t="s">
        <v>213</v>
      </c>
      <c r="C36"/>
      <c r="D36" s="20">
        <v>12666987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ht="12.75">
      <c r="A37" t="s">
        <v>391</v>
      </c>
      <c r="B37" t="s">
        <v>213</v>
      </c>
      <c r="C37"/>
      <c r="D37" s="20">
        <v>3129486</v>
      </c>
      <c r="E37">
        <v>0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ht="12.75">
      <c r="A38" t="s">
        <v>376</v>
      </c>
      <c r="B38" t="s">
        <v>213</v>
      </c>
      <c r="C38"/>
      <c r="D38" s="20">
        <v>1284264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12.75">
      <c r="A39" t="s">
        <v>385</v>
      </c>
      <c r="B39" t="s">
        <v>213</v>
      </c>
      <c r="C39"/>
      <c r="D39" s="20">
        <v>223765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ht="12.75">
      <c r="A40" t="s">
        <v>359</v>
      </c>
      <c r="B40" t="s">
        <v>213</v>
      </c>
      <c r="C40"/>
      <c r="D40" s="20">
        <v>66411</v>
      </c>
      <c r="E40">
        <v>0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2.75">
      <c r="A41" t="s">
        <v>344</v>
      </c>
      <c r="B41" t="s">
        <v>213</v>
      </c>
      <c r="C41">
        <v>2006</v>
      </c>
      <c r="D41" s="20">
        <v>34859364</v>
      </c>
      <c r="E41">
        <v>19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2.75">
      <c r="A42" t="s">
        <v>342</v>
      </c>
      <c r="B42" t="s">
        <v>213</v>
      </c>
      <c r="C42"/>
      <c r="D42" s="20">
        <v>21669278</v>
      </c>
      <c r="E42">
        <v>53</v>
      </c>
      <c r="F42">
        <v>53</v>
      </c>
      <c r="G42">
        <v>53</v>
      </c>
      <c r="H42"/>
      <c r="I42"/>
      <c r="J42"/>
      <c r="K42">
        <v>53</v>
      </c>
      <c r="L42">
        <v>53</v>
      </c>
      <c r="M42">
        <v>53</v>
      </c>
      <c r="N42"/>
      <c r="O42"/>
      <c r="P42"/>
      <c r="Q42"/>
      <c r="R42"/>
      <c r="S42"/>
    </row>
    <row r="43" spans="1:19" ht="12.75">
      <c r="A43" t="s">
        <v>393</v>
      </c>
      <c r="B43" t="s">
        <v>213</v>
      </c>
      <c r="C43"/>
      <c r="D43" s="20">
        <v>2108665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ht="12.75">
      <c r="A44" t="s">
        <v>363</v>
      </c>
      <c r="B44" t="s">
        <v>213</v>
      </c>
      <c r="C44"/>
      <c r="D44" s="20">
        <v>15306252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2.75">
      <c r="A45" t="s">
        <v>348</v>
      </c>
      <c r="B45" t="s">
        <v>213</v>
      </c>
      <c r="C45"/>
      <c r="D45" s="20">
        <v>149229090</v>
      </c>
      <c r="E45" s="19">
        <v>0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2.75">
      <c r="A46" t="s">
        <v>379</v>
      </c>
      <c r="B46" t="s">
        <v>213</v>
      </c>
      <c r="C46"/>
      <c r="D46" s="20">
        <v>743981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2.75">
      <c r="A47" t="s">
        <v>367</v>
      </c>
      <c r="B47" t="s">
        <v>213</v>
      </c>
      <c r="C47"/>
      <c r="D47" s="20">
        <v>10473282</v>
      </c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2.75">
      <c r="A48" t="s">
        <v>399</v>
      </c>
      <c r="B48" t="s">
        <v>213</v>
      </c>
      <c r="C48"/>
      <c r="D48" s="20">
        <v>7637</v>
      </c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2.75">
      <c r="A49" t="s">
        <v>397</v>
      </c>
      <c r="B49" t="s">
        <v>213</v>
      </c>
      <c r="C49"/>
      <c r="D49" s="20">
        <v>212679</v>
      </c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12.75">
      <c r="A50" t="s">
        <v>364</v>
      </c>
      <c r="B50" t="s">
        <v>213</v>
      </c>
      <c r="C50"/>
      <c r="D50" s="20">
        <v>13711597</v>
      </c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12.75">
      <c r="A51" t="s">
        <v>398</v>
      </c>
      <c r="B51" t="s">
        <v>213</v>
      </c>
      <c r="C51"/>
      <c r="D51" s="20">
        <v>87476</v>
      </c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2.75">
      <c r="A52" t="s">
        <v>558</v>
      </c>
      <c r="B52" t="s">
        <v>213</v>
      </c>
      <c r="C52"/>
      <c r="D52" s="20">
        <v>6440053</v>
      </c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2.75">
      <c r="A53" t="s">
        <v>370</v>
      </c>
      <c r="B53" t="s">
        <v>213</v>
      </c>
      <c r="C53"/>
      <c r="D53" s="20">
        <v>9832017</v>
      </c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2.75">
      <c r="A54" t="s">
        <v>341</v>
      </c>
      <c r="B54" t="s">
        <v>213</v>
      </c>
      <c r="C54"/>
      <c r="D54" s="20">
        <v>49052489</v>
      </c>
      <c r="E54">
        <v>266</v>
      </c>
      <c r="F54">
        <v>266</v>
      </c>
      <c r="G54"/>
      <c r="H54">
        <v>266</v>
      </c>
      <c r="I54">
        <v>266</v>
      </c>
      <c r="J54">
        <v>266</v>
      </c>
      <c r="K54">
        <v>266</v>
      </c>
      <c r="L54">
        <v>266</v>
      </c>
      <c r="M54"/>
      <c r="N54">
        <v>266</v>
      </c>
      <c r="O54"/>
      <c r="P54"/>
      <c r="Q54"/>
      <c r="R54"/>
      <c r="S54"/>
    </row>
    <row r="55" spans="1:19" ht="12.75">
      <c r="A55" t="s">
        <v>351</v>
      </c>
      <c r="B55" t="s">
        <v>213</v>
      </c>
      <c r="C55"/>
      <c r="D55" s="20">
        <v>41087825</v>
      </c>
      <c r="E55" s="19">
        <v>0</v>
      </c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12.75">
      <c r="A56" t="s">
        <v>377</v>
      </c>
      <c r="B56" t="s">
        <v>213</v>
      </c>
      <c r="C56"/>
      <c r="D56" s="20">
        <v>1123913</v>
      </c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12.75">
      <c r="A57" t="s">
        <v>345</v>
      </c>
      <c r="B57" t="s">
        <v>213</v>
      </c>
      <c r="C57"/>
      <c r="D57" s="20">
        <v>41048532</v>
      </c>
      <c r="E57">
        <v>0</v>
      </c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2.75">
      <c r="A58" t="s">
        <v>560</v>
      </c>
      <c r="B58" t="s">
        <v>213</v>
      </c>
      <c r="C58"/>
      <c r="D58" s="20">
        <v>6019877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2.75">
      <c r="A59" t="s">
        <v>346</v>
      </c>
      <c r="B59" t="s">
        <v>213</v>
      </c>
      <c r="C59"/>
      <c r="D59" s="20">
        <v>10486339</v>
      </c>
      <c r="E59">
        <v>1</v>
      </c>
      <c r="F59">
        <v>1</v>
      </c>
      <c r="G59">
        <v>1</v>
      </c>
      <c r="H59"/>
      <c r="I59">
        <v>1</v>
      </c>
      <c r="J59"/>
      <c r="K59"/>
      <c r="L59"/>
      <c r="M59"/>
      <c r="N59"/>
      <c r="O59"/>
      <c r="P59"/>
      <c r="Q59"/>
      <c r="R59"/>
      <c r="S59">
        <v>1</v>
      </c>
    </row>
    <row r="60" spans="1:19" ht="12.75">
      <c r="A60" t="s">
        <v>354</v>
      </c>
      <c r="B60" t="s">
        <v>213</v>
      </c>
      <c r="C60"/>
      <c r="D60" s="20">
        <v>32369558</v>
      </c>
      <c r="E60">
        <v>0</v>
      </c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2.75">
      <c r="A61" t="s">
        <v>343</v>
      </c>
      <c r="B61" t="s">
        <v>213</v>
      </c>
      <c r="C61">
        <v>1975</v>
      </c>
      <c r="D61" s="20">
        <v>11862740</v>
      </c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ht="12.75">
      <c r="A62" t="s">
        <v>357</v>
      </c>
      <c r="B62" t="s">
        <v>213</v>
      </c>
      <c r="C62"/>
      <c r="D62" s="20">
        <v>11392629</v>
      </c>
      <c r="E62">
        <v>8</v>
      </c>
      <c r="F62">
        <v>8</v>
      </c>
      <c r="G62">
        <v>8</v>
      </c>
      <c r="H62"/>
      <c r="I62">
        <v>8</v>
      </c>
      <c r="J62"/>
      <c r="K62">
        <v>8</v>
      </c>
      <c r="L62"/>
      <c r="M62"/>
      <c r="N62">
        <v>8</v>
      </c>
      <c r="O62"/>
      <c r="P62"/>
      <c r="Q62"/>
      <c r="R62"/>
      <c r="S62">
        <v>8</v>
      </c>
    </row>
    <row r="63" spans="1:19" ht="12.75">
      <c r="A63" s="63" t="s">
        <v>38</v>
      </c>
      <c r="B63" s="63" t="s">
        <v>9</v>
      </c>
      <c r="C63" s="63"/>
      <c r="D63" s="64">
        <v>153546901</v>
      </c>
      <c r="E63" s="63">
        <v>4</v>
      </c>
      <c r="F63" s="63">
        <v>4</v>
      </c>
      <c r="G63" s="63">
        <v>4</v>
      </c>
      <c r="H63" s="63"/>
      <c r="I63" s="63">
        <v>4</v>
      </c>
      <c r="J63" s="63"/>
      <c r="K63" s="63"/>
      <c r="L63" s="63"/>
      <c r="M63" s="63"/>
      <c r="N63" s="63">
        <v>4</v>
      </c>
      <c r="O63" s="63"/>
      <c r="P63" s="63"/>
      <c r="Q63" s="63"/>
      <c r="R63" s="63"/>
      <c r="S63" s="63"/>
    </row>
    <row r="64" spans="1:19" ht="12.75">
      <c r="A64" s="63" t="s">
        <v>425</v>
      </c>
      <c r="B64" s="63" t="s">
        <v>9</v>
      </c>
      <c r="C64" s="63"/>
      <c r="D64" s="65">
        <v>381371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 t="s">
        <v>10</v>
      </c>
    </row>
    <row r="65" spans="1:19" ht="12.75">
      <c r="A65" s="63" t="s">
        <v>426</v>
      </c>
      <c r="B65" s="63" t="s">
        <v>9</v>
      </c>
      <c r="C65" s="63"/>
      <c r="D65" s="65">
        <v>47758224</v>
      </c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ht="12.75">
      <c r="A66" s="63" t="s">
        <v>427</v>
      </c>
      <c r="B66" s="63" t="s">
        <v>9</v>
      </c>
      <c r="C66" s="63"/>
      <c r="D66" s="65">
        <v>13388910</v>
      </c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ht="12.75">
      <c r="A67" s="63" t="s">
        <v>288</v>
      </c>
      <c r="B67" s="63" t="s">
        <v>9</v>
      </c>
      <c r="C67" s="63"/>
      <c r="D67" s="65">
        <v>1322044605</v>
      </c>
      <c r="E67" s="63">
        <v>559</v>
      </c>
      <c r="F67" s="63">
        <v>559</v>
      </c>
      <c r="G67" s="63">
        <v>559</v>
      </c>
      <c r="H67" s="63">
        <v>559</v>
      </c>
      <c r="I67" s="63">
        <v>559</v>
      </c>
      <c r="J67" s="63">
        <v>559</v>
      </c>
      <c r="K67" s="63"/>
      <c r="L67" s="63">
        <v>559</v>
      </c>
      <c r="M67" s="63"/>
      <c r="N67" s="63">
        <v>559</v>
      </c>
      <c r="O67" s="63">
        <v>559</v>
      </c>
      <c r="P67" s="63"/>
      <c r="Q67" s="63"/>
      <c r="R67" s="63"/>
      <c r="S67" s="63">
        <v>559</v>
      </c>
    </row>
    <row r="68" spans="1:19" ht="12.75">
      <c r="A68" s="63" t="s">
        <v>428</v>
      </c>
      <c r="B68" s="63" t="s">
        <v>9</v>
      </c>
      <c r="C68" s="63"/>
      <c r="D68" s="65">
        <v>1108777</v>
      </c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ht="12.75">
      <c r="A69" s="63" t="s">
        <v>418</v>
      </c>
      <c r="B69" s="63" t="s">
        <v>9</v>
      </c>
      <c r="C69" s="63"/>
      <c r="D69" s="65">
        <v>7008300</v>
      </c>
      <c r="E69" s="63">
        <v>14</v>
      </c>
      <c r="F69" s="63">
        <v>14</v>
      </c>
      <c r="G69" s="63">
        <v>14</v>
      </c>
      <c r="H69" s="63"/>
      <c r="I69" s="63">
        <v>14</v>
      </c>
      <c r="J69" s="63">
        <v>14</v>
      </c>
      <c r="K69" s="63"/>
      <c r="L69" s="63">
        <v>14</v>
      </c>
      <c r="M69" s="63"/>
      <c r="N69" s="63">
        <v>14</v>
      </c>
      <c r="O69" s="63"/>
      <c r="P69" s="63"/>
      <c r="Q69" s="63"/>
      <c r="R69" s="63"/>
      <c r="S69" s="63"/>
    </row>
    <row r="70" spans="1:19" ht="12.75">
      <c r="A70" s="63" t="s">
        <v>31</v>
      </c>
      <c r="B70" s="63" t="s">
        <v>9</v>
      </c>
      <c r="C70" s="63">
        <v>1984</v>
      </c>
      <c r="D70" s="65">
        <v>1147995226</v>
      </c>
      <c r="E70" s="66">
        <v>290</v>
      </c>
      <c r="F70" s="63">
        <v>290</v>
      </c>
      <c r="G70" s="63">
        <v>290</v>
      </c>
      <c r="H70" s="63"/>
      <c r="I70" s="63">
        <v>3</v>
      </c>
      <c r="J70" s="63">
        <v>3</v>
      </c>
      <c r="K70" s="63"/>
      <c r="L70" s="63">
        <v>33</v>
      </c>
      <c r="M70" s="63">
        <v>3</v>
      </c>
      <c r="N70" s="63">
        <v>290</v>
      </c>
      <c r="O70" s="63"/>
      <c r="P70" s="63"/>
      <c r="Q70" s="63">
        <v>33</v>
      </c>
      <c r="R70" s="63"/>
      <c r="S70" s="63">
        <v>33</v>
      </c>
    </row>
    <row r="71" spans="1:19" ht="12.75">
      <c r="A71" s="63" t="s">
        <v>429</v>
      </c>
      <c r="B71" s="63" t="s">
        <v>9</v>
      </c>
      <c r="C71" s="63">
        <v>2003</v>
      </c>
      <c r="D71" s="65">
        <v>230512000</v>
      </c>
      <c r="E71" s="63">
        <v>10</v>
      </c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ht="12.75">
      <c r="A72" s="63" t="s">
        <v>420</v>
      </c>
      <c r="B72" s="63" t="s">
        <v>9</v>
      </c>
      <c r="C72" s="63">
        <v>1970</v>
      </c>
      <c r="D72" s="65">
        <v>127288628</v>
      </c>
      <c r="E72" s="63">
        <v>1910</v>
      </c>
      <c r="F72" s="63">
        <v>1487</v>
      </c>
      <c r="G72" s="63">
        <v>1880</v>
      </c>
      <c r="H72" s="63"/>
      <c r="I72" s="63">
        <v>401</v>
      </c>
      <c r="J72" s="63">
        <v>1193</v>
      </c>
      <c r="K72" s="63"/>
      <c r="L72" s="63"/>
      <c r="M72" s="63"/>
      <c r="N72" s="63">
        <v>1910</v>
      </c>
      <c r="O72" s="63"/>
      <c r="P72" s="63"/>
      <c r="Q72" s="63"/>
      <c r="R72" s="63"/>
      <c r="S72" s="63"/>
    </row>
    <row r="73" spans="1:19" ht="12.75">
      <c r="A73" s="63" t="s">
        <v>430</v>
      </c>
      <c r="B73" s="63" t="s">
        <v>9</v>
      </c>
      <c r="C73" s="63"/>
      <c r="D73" s="65">
        <v>6677534</v>
      </c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ht="12.75">
      <c r="A74" s="63" t="s">
        <v>8</v>
      </c>
      <c r="B74" s="63" t="s">
        <v>9</v>
      </c>
      <c r="C74" s="63"/>
      <c r="D74" s="65">
        <v>460823</v>
      </c>
      <c r="E74" s="63">
        <v>6</v>
      </c>
      <c r="F74" s="63">
        <v>6</v>
      </c>
      <c r="G74" s="63">
        <v>6</v>
      </c>
      <c r="H74" s="63"/>
      <c r="I74" s="63"/>
      <c r="J74" s="63">
        <v>6</v>
      </c>
      <c r="K74" s="63"/>
      <c r="L74" s="63">
        <v>6</v>
      </c>
      <c r="M74" s="63"/>
      <c r="N74" s="63"/>
      <c r="O74" s="63"/>
      <c r="P74" s="63"/>
      <c r="Q74" s="63"/>
      <c r="R74" s="63"/>
      <c r="S74" s="63"/>
    </row>
    <row r="75" spans="1:19" ht="12.75">
      <c r="A75" s="63" t="s">
        <v>431</v>
      </c>
      <c r="B75" s="63" t="s">
        <v>9</v>
      </c>
      <c r="C75" s="63">
        <v>1978</v>
      </c>
      <c r="D75" s="65">
        <v>27780000</v>
      </c>
      <c r="E75" s="63">
        <v>51</v>
      </c>
      <c r="F75" s="63">
        <v>51</v>
      </c>
      <c r="G75" s="63">
        <v>51</v>
      </c>
      <c r="H75" s="63"/>
      <c r="I75" s="63">
        <v>51</v>
      </c>
      <c r="J75" s="63">
        <v>51</v>
      </c>
      <c r="K75" s="63">
        <v>13</v>
      </c>
      <c r="L75" s="67">
        <v>7</v>
      </c>
      <c r="M75" s="63"/>
      <c r="N75" s="63">
        <v>51</v>
      </c>
      <c r="O75" s="63">
        <v>13</v>
      </c>
      <c r="P75" s="63"/>
      <c r="Q75" s="63"/>
      <c r="R75" s="63"/>
      <c r="S75" s="63"/>
    </row>
    <row r="76" spans="1:19" ht="12.75">
      <c r="A76" s="63" t="s">
        <v>424</v>
      </c>
      <c r="B76" s="63" t="s">
        <v>9</v>
      </c>
      <c r="C76" s="63"/>
      <c r="D76" s="65">
        <v>2996082</v>
      </c>
      <c r="E76" s="63">
        <v>24</v>
      </c>
      <c r="F76" s="63">
        <v>24</v>
      </c>
      <c r="G76" s="63">
        <v>24</v>
      </c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ht="12.75">
      <c r="A77" s="68" t="s">
        <v>496</v>
      </c>
      <c r="B77" s="63" t="s">
        <v>9</v>
      </c>
      <c r="C77" s="67">
        <v>2003</v>
      </c>
      <c r="D77" s="69">
        <v>15022839</v>
      </c>
      <c r="E77" s="70">
        <v>6</v>
      </c>
      <c r="F77" s="63"/>
      <c r="G77" s="63"/>
      <c r="H77" s="63"/>
      <c r="I77" s="63"/>
      <c r="J77" s="63"/>
      <c r="K77" s="63"/>
      <c r="L77" s="63">
        <v>6</v>
      </c>
      <c r="M77" s="63"/>
      <c r="N77" s="63"/>
      <c r="O77" s="63"/>
      <c r="P77" s="63"/>
      <c r="Q77" s="63"/>
      <c r="R77" s="63"/>
      <c r="S77" s="63"/>
    </row>
    <row r="78" spans="1:19" ht="12.75">
      <c r="A78" s="63" t="s">
        <v>422</v>
      </c>
      <c r="B78" s="63" t="s">
        <v>9</v>
      </c>
      <c r="C78" s="63"/>
      <c r="D78" s="65">
        <v>23479095</v>
      </c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ht="12.75">
      <c r="A79" s="63" t="s">
        <v>432</v>
      </c>
      <c r="B79" s="63" t="s">
        <v>9</v>
      </c>
      <c r="C79" s="63"/>
      <c r="D79" s="65">
        <v>92681453</v>
      </c>
      <c r="E79" s="63">
        <f>11+1+52+1+1</f>
        <v>66</v>
      </c>
      <c r="F79" s="63"/>
      <c r="G79" s="63"/>
      <c r="H79" s="63"/>
      <c r="I79" s="63"/>
      <c r="J79" s="63"/>
      <c r="K79" s="63"/>
      <c r="L79" s="63"/>
      <c r="M79" s="63"/>
      <c r="N79" s="63">
        <v>66</v>
      </c>
      <c r="O79" s="63"/>
      <c r="P79" s="63"/>
      <c r="Q79" s="63"/>
      <c r="R79" s="63"/>
      <c r="S79" s="63"/>
    </row>
    <row r="80" spans="1:19" ht="12.75">
      <c r="A80" s="63" t="s">
        <v>433</v>
      </c>
      <c r="B80" s="63" t="s">
        <v>9</v>
      </c>
      <c r="C80" s="63">
        <v>1972</v>
      </c>
      <c r="D80" s="65">
        <v>4608167</v>
      </c>
      <c r="E80" s="66">
        <v>16</v>
      </c>
      <c r="F80" s="63">
        <v>16</v>
      </c>
      <c r="G80" s="63">
        <v>16</v>
      </c>
      <c r="H80" s="63"/>
      <c r="I80" s="63">
        <v>16</v>
      </c>
      <c r="J80" s="63">
        <v>16</v>
      </c>
      <c r="K80" s="63"/>
      <c r="L80" s="63"/>
      <c r="M80" s="63"/>
      <c r="N80" s="63"/>
      <c r="O80" s="63">
        <v>16</v>
      </c>
      <c r="P80" s="63"/>
      <c r="Q80" s="63"/>
      <c r="R80" s="63"/>
      <c r="S80" s="63"/>
    </row>
    <row r="81" spans="1:19" ht="12.75">
      <c r="A81" s="63" t="s">
        <v>423</v>
      </c>
      <c r="B81" s="63" t="s">
        <v>9</v>
      </c>
      <c r="C81" s="63"/>
      <c r="D81" s="65">
        <v>49232844</v>
      </c>
      <c r="E81" s="63">
        <v>271</v>
      </c>
      <c r="F81" s="63">
        <v>271</v>
      </c>
      <c r="G81" s="63">
        <v>271</v>
      </c>
      <c r="H81" s="63"/>
      <c r="I81" s="63">
        <v>271</v>
      </c>
      <c r="J81" s="63">
        <v>271</v>
      </c>
      <c r="K81" s="63"/>
      <c r="L81" s="63">
        <v>271</v>
      </c>
      <c r="M81" s="63"/>
      <c r="N81" s="63"/>
      <c r="O81" s="63"/>
      <c r="P81" s="63"/>
      <c r="Q81" s="63"/>
      <c r="R81" s="63"/>
      <c r="S81" s="63"/>
    </row>
    <row r="82" spans="1:19" s="42" customFormat="1" ht="12.75">
      <c r="A82" s="63" t="s">
        <v>488</v>
      </c>
      <c r="B82" s="63" t="s">
        <v>9</v>
      </c>
      <c r="C82" s="63"/>
      <c r="D82" s="65">
        <v>21128773</v>
      </c>
      <c r="E82" s="63">
        <v>1</v>
      </c>
      <c r="F82" s="63">
        <v>1</v>
      </c>
      <c r="G82" s="63">
        <v>1</v>
      </c>
      <c r="H82" s="63"/>
      <c r="I82" s="63"/>
      <c r="J82" s="63">
        <v>1</v>
      </c>
      <c r="K82" s="63"/>
      <c r="L82" s="63">
        <v>1</v>
      </c>
      <c r="M82" s="63">
        <v>1</v>
      </c>
      <c r="N82" s="63"/>
      <c r="O82" s="63"/>
      <c r="P82" s="63"/>
      <c r="Q82" s="63"/>
      <c r="R82" s="63"/>
      <c r="S82" s="63"/>
    </row>
    <row r="83" spans="1:19" ht="12.75">
      <c r="A83" s="63" t="s">
        <v>421</v>
      </c>
      <c r="B83" s="63" t="s">
        <v>9</v>
      </c>
      <c r="C83" s="63"/>
      <c r="D83" s="65">
        <v>22920946</v>
      </c>
      <c r="E83" s="63">
        <v>66</v>
      </c>
      <c r="F83" s="63">
        <v>66</v>
      </c>
      <c r="G83" s="63">
        <v>66</v>
      </c>
      <c r="H83" s="63"/>
      <c r="I83" s="63">
        <v>66</v>
      </c>
      <c r="J83" s="63">
        <v>66</v>
      </c>
      <c r="K83" s="63"/>
      <c r="L83" s="63">
        <v>66</v>
      </c>
      <c r="M83" s="63"/>
      <c r="N83" s="63"/>
      <c r="O83" s="63"/>
      <c r="P83" s="63"/>
      <c r="Q83" s="63"/>
      <c r="R83" s="63"/>
      <c r="S83" s="63"/>
    </row>
    <row r="84" spans="1:19" ht="12.75">
      <c r="A84" s="63" t="s">
        <v>434</v>
      </c>
      <c r="B84" s="63" t="s">
        <v>9</v>
      </c>
      <c r="C84" s="63">
        <v>1983</v>
      </c>
      <c r="D84" s="65">
        <v>65493298</v>
      </c>
      <c r="E84" s="63">
        <v>75</v>
      </c>
      <c r="F84" s="63">
        <v>75</v>
      </c>
      <c r="G84" s="63">
        <v>75</v>
      </c>
      <c r="H84" s="63"/>
      <c r="I84" s="63">
        <v>75</v>
      </c>
      <c r="J84" s="63">
        <v>75</v>
      </c>
      <c r="K84" s="63"/>
      <c r="L84" s="63"/>
      <c r="M84" s="63"/>
      <c r="N84" s="63">
        <v>75</v>
      </c>
      <c r="O84" s="63"/>
      <c r="P84" s="63"/>
      <c r="Q84" s="63"/>
      <c r="R84" s="63"/>
      <c r="S84" s="63"/>
    </row>
    <row r="85" spans="1:19" ht="12.75">
      <c r="A85" s="63" t="s">
        <v>435</v>
      </c>
      <c r="B85" s="63" t="s">
        <v>9</v>
      </c>
      <c r="C85" s="63"/>
      <c r="D85" s="65">
        <v>86116559</v>
      </c>
      <c r="E85" s="63">
        <v>15</v>
      </c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ht="12.75">
      <c r="A86" t="s">
        <v>495</v>
      </c>
      <c r="B86" t="s">
        <v>469</v>
      </c>
      <c r="C86">
        <v>2009</v>
      </c>
      <c r="D86" s="20">
        <v>32738775</v>
      </c>
      <c r="E86">
        <v>9</v>
      </c>
      <c r="F86">
        <v>9</v>
      </c>
      <c r="G86">
        <v>9</v>
      </c>
      <c r="H86"/>
      <c r="I86">
        <v>9</v>
      </c>
      <c r="J86">
        <v>9</v>
      </c>
      <c r="K86"/>
      <c r="L86">
        <v>9</v>
      </c>
      <c r="M86"/>
      <c r="N86"/>
      <c r="O86"/>
      <c r="P86"/>
      <c r="Q86"/>
      <c r="R86"/>
      <c r="S86"/>
    </row>
    <row r="87" spans="1:19" ht="12.75">
      <c r="A87" t="s">
        <v>498</v>
      </c>
      <c r="B87" t="s">
        <v>469</v>
      </c>
      <c r="C87"/>
      <c r="D87" s="20">
        <v>2968586</v>
      </c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ht="12.75">
      <c r="A88" t="s">
        <v>494</v>
      </c>
      <c r="B88" t="s">
        <v>469</v>
      </c>
      <c r="C88" s="20"/>
      <c r="D88" s="20">
        <v>2968586</v>
      </c>
      <c r="E88">
        <v>6</v>
      </c>
      <c r="F88">
        <v>6</v>
      </c>
      <c r="G88">
        <v>6</v>
      </c>
      <c r="H88"/>
      <c r="I88">
        <v>6</v>
      </c>
      <c r="J88"/>
      <c r="K88"/>
      <c r="L88"/>
      <c r="M88"/>
      <c r="N88">
        <v>6</v>
      </c>
      <c r="O88"/>
      <c r="P88"/>
      <c r="Q88"/>
      <c r="R88"/>
      <c r="S88"/>
    </row>
    <row r="89" spans="1:19" ht="12.75">
      <c r="A89" t="s">
        <v>499</v>
      </c>
      <c r="B89" t="s">
        <v>469</v>
      </c>
      <c r="C89"/>
      <c r="D89" s="20">
        <v>3845127</v>
      </c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ht="12.75">
      <c r="A90" t="s">
        <v>500</v>
      </c>
      <c r="B90" t="s">
        <v>469</v>
      </c>
      <c r="C90"/>
      <c r="D90" s="20">
        <v>718306</v>
      </c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ht="12.75">
      <c r="A91" t="s">
        <v>45</v>
      </c>
      <c r="B91" t="s">
        <v>469</v>
      </c>
      <c r="C91"/>
      <c r="D91" s="20">
        <v>792604</v>
      </c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ht="12.75">
      <c r="A92" t="s">
        <v>501</v>
      </c>
      <c r="B92" t="s">
        <v>469</v>
      </c>
      <c r="C92"/>
      <c r="D92" s="20">
        <v>4630841</v>
      </c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19" ht="12.75">
      <c r="A93" t="s">
        <v>503</v>
      </c>
      <c r="B93" t="s">
        <v>469</v>
      </c>
      <c r="C93"/>
      <c r="D93" s="20">
        <v>70472846</v>
      </c>
      <c r="E93">
        <f>44+11+5</f>
        <v>60</v>
      </c>
      <c r="F93">
        <f>44+10+4</f>
        <v>58</v>
      </c>
      <c r="G93"/>
      <c r="H93">
        <f>44+11+5</f>
        <v>60</v>
      </c>
      <c r="I93">
        <f>44+11+5</f>
        <v>60</v>
      </c>
      <c r="J93">
        <v>28</v>
      </c>
      <c r="K93">
        <f>21+8+3</f>
        <v>32</v>
      </c>
      <c r="L93">
        <f>9+3+2</f>
        <v>14</v>
      </c>
      <c r="M93">
        <v>44</v>
      </c>
      <c r="N93">
        <f>6+1</f>
        <v>7</v>
      </c>
      <c r="O93"/>
      <c r="P93"/>
      <c r="Q93"/>
      <c r="R93"/>
      <c r="S93"/>
    </row>
    <row r="94" spans="1:19" ht="12.75">
      <c r="A94" t="s">
        <v>502</v>
      </c>
      <c r="B94" t="s">
        <v>469</v>
      </c>
      <c r="C94"/>
      <c r="D94" s="20">
        <v>28221181</v>
      </c>
      <c r="E94">
        <v>18</v>
      </c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1:19" ht="12.75">
      <c r="A95" t="s">
        <v>504</v>
      </c>
      <c r="B95" t="s">
        <v>469</v>
      </c>
      <c r="C95"/>
      <c r="D95" s="20">
        <v>7112359</v>
      </c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ht="12.75">
      <c r="A96" t="s">
        <v>505</v>
      </c>
      <c r="B96" t="s">
        <v>469</v>
      </c>
      <c r="C96"/>
      <c r="D96" s="20">
        <v>6198677</v>
      </c>
      <c r="E96">
        <v>4</v>
      </c>
      <c r="F96"/>
      <c r="G96"/>
      <c r="H96"/>
      <c r="I96"/>
      <c r="J96"/>
      <c r="K96"/>
      <c r="L96"/>
      <c r="M96"/>
      <c r="N96"/>
      <c r="O96">
        <v>4</v>
      </c>
      <c r="P96"/>
      <c r="Q96"/>
      <c r="R96"/>
      <c r="S96"/>
    </row>
    <row r="97" spans="1:19" ht="12.75">
      <c r="A97" t="s">
        <v>493</v>
      </c>
      <c r="B97" t="s">
        <v>469</v>
      </c>
      <c r="C97" s="20"/>
      <c r="D97" s="20">
        <v>15666533</v>
      </c>
      <c r="E97">
        <v>52</v>
      </c>
      <c r="F97"/>
      <c r="G97">
        <v>52</v>
      </c>
      <c r="H97"/>
      <c r="I97">
        <v>52</v>
      </c>
      <c r="J97"/>
      <c r="K97"/>
      <c r="L97"/>
      <c r="M97"/>
      <c r="N97"/>
      <c r="O97"/>
      <c r="P97">
        <v>52</v>
      </c>
      <c r="Q97"/>
      <c r="R97">
        <v>52</v>
      </c>
      <c r="S97">
        <v>52</v>
      </c>
    </row>
    <row r="98" spans="1:19" ht="12.75">
      <c r="A98" t="s">
        <v>506</v>
      </c>
      <c r="B98" t="s">
        <v>469</v>
      </c>
      <c r="C98"/>
      <c r="D98" s="20">
        <v>2596561</v>
      </c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 ht="12.75">
      <c r="A99" t="s">
        <v>489</v>
      </c>
      <c r="B99" t="s">
        <v>469</v>
      </c>
      <c r="C99" s="20"/>
      <c r="D99" s="20">
        <v>5356869</v>
      </c>
      <c r="E99" s="13">
        <v>16</v>
      </c>
      <c r="F99"/>
      <c r="G99" s="20"/>
      <c r="H99" s="31"/>
      <c r="I99"/>
      <c r="J99"/>
      <c r="K99"/>
      <c r="L99"/>
      <c r="M99"/>
      <c r="N99"/>
      <c r="O99"/>
      <c r="P99"/>
      <c r="Q99"/>
      <c r="R99"/>
      <c r="S99"/>
    </row>
    <row r="100" spans="1:19" ht="12.75">
      <c r="A100" t="s">
        <v>507</v>
      </c>
      <c r="B100" t="s">
        <v>469</v>
      </c>
      <c r="C100"/>
      <c r="D100" s="20">
        <v>3971941</v>
      </c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 ht="12.75">
      <c r="A101" t="s">
        <v>508</v>
      </c>
      <c r="B101" t="s">
        <v>469</v>
      </c>
      <c r="C101"/>
      <c r="D101" s="20">
        <v>3311640</v>
      </c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 ht="12.75">
      <c r="A102" t="s">
        <v>497</v>
      </c>
      <c r="B102" t="s">
        <v>469</v>
      </c>
      <c r="C102"/>
      <c r="D102" s="20">
        <v>167762049</v>
      </c>
      <c r="E102">
        <v>0</v>
      </c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1:19" ht="12.75">
      <c r="A103" t="s">
        <v>509</v>
      </c>
      <c r="B103" t="s">
        <v>469</v>
      </c>
      <c r="C103"/>
      <c r="D103" s="20">
        <v>4277000</v>
      </c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1:19" ht="12.75">
      <c r="A104" t="s">
        <v>510</v>
      </c>
      <c r="B104" t="s">
        <v>469</v>
      </c>
      <c r="C104"/>
      <c r="D104" s="20">
        <v>928635</v>
      </c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 ht="12.75">
      <c r="A105" t="s">
        <v>511</v>
      </c>
      <c r="B105" t="s">
        <v>469</v>
      </c>
      <c r="C105"/>
      <c r="D105" s="20">
        <v>23513330</v>
      </c>
      <c r="E105">
        <v>0</v>
      </c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1:19" ht="12.75">
      <c r="A106" t="s">
        <v>512</v>
      </c>
      <c r="B106" t="s">
        <v>469</v>
      </c>
      <c r="C106"/>
      <c r="D106" s="20">
        <v>19747586</v>
      </c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1:19" ht="12.75">
      <c r="A107" t="s">
        <v>490</v>
      </c>
      <c r="B107" t="s">
        <v>469</v>
      </c>
      <c r="C107" s="20"/>
      <c r="D107" s="20">
        <v>7211884</v>
      </c>
      <c r="E107">
        <v>0</v>
      </c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1:19" ht="12.75">
      <c r="A108" t="s">
        <v>513</v>
      </c>
      <c r="B108" t="s">
        <v>469</v>
      </c>
      <c r="C108"/>
      <c r="D108" s="20">
        <v>71892807</v>
      </c>
      <c r="E108">
        <v>0</v>
      </c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1:19" ht="12.75">
      <c r="A109" t="s">
        <v>491</v>
      </c>
      <c r="B109" t="s">
        <v>469</v>
      </c>
      <c r="C109" s="20"/>
      <c r="D109" s="20">
        <v>5179573</v>
      </c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 ht="12.75">
      <c r="A110" t="s">
        <v>514</v>
      </c>
      <c r="B110" t="s">
        <v>469</v>
      </c>
      <c r="C110"/>
      <c r="D110" s="20">
        <v>4621399</v>
      </c>
      <c r="E110">
        <v>10</v>
      </c>
      <c r="F110">
        <v>10</v>
      </c>
      <c r="G110">
        <v>10</v>
      </c>
      <c r="H110"/>
      <c r="I110">
        <v>10</v>
      </c>
      <c r="J110">
        <v>10</v>
      </c>
      <c r="K110">
        <v>10</v>
      </c>
      <c r="L110">
        <v>10</v>
      </c>
      <c r="M110"/>
      <c r="N110"/>
      <c r="O110"/>
      <c r="P110"/>
      <c r="Q110"/>
      <c r="R110"/>
      <c r="S110"/>
    </row>
    <row r="111" spans="1:19" ht="12.75">
      <c r="A111" t="s">
        <v>492</v>
      </c>
      <c r="B111" t="s">
        <v>469</v>
      </c>
      <c r="C111" s="20"/>
      <c r="D111" s="20">
        <v>28268441</v>
      </c>
      <c r="E111">
        <v>16</v>
      </c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25" ht="12.75">
      <c r="A112" s="44" t="s">
        <v>40</v>
      </c>
      <c r="B112" s="44" t="s">
        <v>29</v>
      </c>
      <c r="C112" s="44">
        <v>2005</v>
      </c>
      <c r="D112" s="45">
        <v>8205533</v>
      </c>
      <c r="E112" s="39">
        <v>152</v>
      </c>
      <c r="F112" s="40">
        <v>114</v>
      </c>
      <c r="G112" s="40">
        <v>152</v>
      </c>
      <c r="H112" s="40">
        <v>152</v>
      </c>
      <c r="I112" s="40">
        <v>42</v>
      </c>
      <c r="J112" s="40">
        <v>116</v>
      </c>
      <c r="K112" s="40">
        <v>25</v>
      </c>
      <c r="L112" s="40">
        <v>128</v>
      </c>
      <c r="M112" s="40">
        <v>9</v>
      </c>
      <c r="O112" s="40">
        <v>18</v>
      </c>
      <c r="P112" s="40">
        <v>20</v>
      </c>
      <c r="Q112" s="40">
        <v>19</v>
      </c>
      <c r="V112" s="71"/>
      <c r="W112" s="38"/>
      <c r="X112" s="39"/>
      <c r="Y112" s="51"/>
    </row>
    <row r="113" spans="1:25" ht="12.75">
      <c r="A113" s="44" t="s">
        <v>42</v>
      </c>
      <c r="B113" s="44" t="s">
        <v>29</v>
      </c>
      <c r="C113" s="44">
        <v>2005</v>
      </c>
      <c r="D113" s="45">
        <v>10403951</v>
      </c>
      <c r="E113" s="39">
        <v>66</v>
      </c>
      <c r="F113" s="40">
        <v>60</v>
      </c>
      <c r="G113" s="40">
        <v>66</v>
      </c>
      <c r="H113" s="40">
        <v>66</v>
      </c>
      <c r="I113" s="40">
        <v>17</v>
      </c>
      <c r="J113" s="40">
        <v>38</v>
      </c>
      <c r="K113" s="40">
        <v>38</v>
      </c>
      <c r="L113" s="40">
        <v>49</v>
      </c>
      <c r="M113" s="40">
        <v>12</v>
      </c>
      <c r="O113" s="40">
        <v>44</v>
      </c>
      <c r="P113" s="40">
        <v>44</v>
      </c>
      <c r="Q113" s="40">
        <v>10</v>
      </c>
      <c r="V113" s="71"/>
      <c r="W113" s="38"/>
      <c r="X113" s="39"/>
      <c r="Y113" s="51"/>
    </row>
    <row r="114" spans="1:25" ht="12.75">
      <c r="A114" s="44" t="s">
        <v>41</v>
      </c>
      <c r="B114" s="44" t="s">
        <v>29</v>
      </c>
      <c r="C114" s="44">
        <v>2005</v>
      </c>
      <c r="D114" s="46">
        <v>3989018</v>
      </c>
      <c r="E114" s="39">
        <v>2</v>
      </c>
      <c r="F114" s="40">
        <v>4</v>
      </c>
      <c r="G114" s="40">
        <v>2</v>
      </c>
      <c r="H114" s="40">
        <v>2</v>
      </c>
      <c r="I114" s="40">
        <v>1</v>
      </c>
      <c r="J114" s="40">
        <v>1</v>
      </c>
      <c r="L114" s="40">
        <v>2</v>
      </c>
      <c r="M114" s="40">
        <v>0</v>
      </c>
      <c r="O114" s="40">
        <v>0</v>
      </c>
      <c r="P114" s="40">
        <v>0</v>
      </c>
      <c r="Q114" s="40">
        <v>0</v>
      </c>
      <c r="V114" s="71"/>
      <c r="W114" s="38"/>
      <c r="X114" s="39"/>
      <c r="Y114" s="47"/>
    </row>
    <row r="115" spans="1:25" ht="12.75">
      <c r="A115" s="44" t="s">
        <v>43</v>
      </c>
      <c r="B115" s="44" t="s">
        <v>29</v>
      </c>
      <c r="C115" s="44">
        <v>2005</v>
      </c>
      <c r="D115" s="45">
        <v>7262675</v>
      </c>
      <c r="E115" s="39">
        <v>15</v>
      </c>
      <c r="F115" s="40">
        <v>16</v>
      </c>
      <c r="G115" s="40">
        <v>15</v>
      </c>
      <c r="H115" s="40">
        <v>15</v>
      </c>
      <c r="I115" s="40">
        <v>12</v>
      </c>
      <c r="J115" s="40">
        <v>13</v>
      </c>
      <c r="K115" s="40">
        <v>16</v>
      </c>
      <c r="L115" s="40">
        <v>38</v>
      </c>
      <c r="M115" s="40">
        <v>4</v>
      </c>
      <c r="O115" s="40">
        <v>18</v>
      </c>
      <c r="P115" s="40">
        <v>17</v>
      </c>
      <c r="Q115" s="40">
        <v>16</v>
      </c>
      <c r="V115" s="71"/>
      <c r="W115" s="38"/>
      <c r="X115" s="39"/>
      <c r="Y115" s="51"/>
    </row>
    <row r="116" spans="1:25" ht="12.75">
      <c r="A116" s="44" t="s">
        <v>45</v>
      </c>
      <c r="B116" s="44" t="s">
        <v>29</v>
      </c>
      <c r="C116" s="44">
        <v>2005</v>
      </c>
      <c r="D116" s="45">
        <v>792604</v>
      </c>
      <c r="E116" s="39">
        <v>1</v>
      </c>
      <c r="F116" s="40">
        <v>1</v>
      </c>
      <c r="G116" s="40">
        <v>1</v>
      </c>
      <c r="H116" s="40">
        <v>1</v>
      </c>
      <c r="I116" s="40">
        <v>1</v>
      </c>
      <c r="J116" s="40">
        <v>2</v>
      </c>
      <c r="K116" s="40">
        <v>1</v>
      </c>
      <c r="L116" s="40">
        <v>2</v>
      </c>
      <c r="M116" s="40">
        <v>2</v>
      </c>
      <c r="O116" s="40">
        <v>2</v>
      </c>
      <c r="P116" s="40">
        <v>2</v>
      </c>
      <c r="Q116" s="40">
        <v>0</v>
      </c>
      <c r="V116" s="71"/>
      <c r="W116" s="38"/>
      <c r="X116" s="39"/>
      <c r="Y116" s="51"/>
    </row>
    <row r="117" spans="1:25" ht="12.75">
      <c r="A117" s="44" t="s">
        <v>46</v>
      </c>
      <c r="B117" s="44" t="s">
        <v>29</v>
      </c>
      <c r="C117" s="44">
        <v>2005</v>
      </c>
      <c r="D117" s="45">
        <v>10220911</v>
      </c>
      <c r="E117" s="39">
        <v>92</v>
      </c>
      <c r="F117" s="40">
        <v>89</v>
      </c>
      <c r="G117" s="40">
        <v>92</v>
      </c>
      <c r="H117" s="40">
        <v>92</v>
      </c>
      <c r="I117" s="40">
        <v>32</v>
      </c>
      <c r="J117" s="40">
        <v>60</v>
      </c>
      <c r="K117" s="40">
        <v>27</v>
      </c>
      <c r="L117" s="40">
        <v>118</v>
      </c>
      <c r="M117" s="40">
        <v>32</v>
      </c>
      <c r="O117" s="40">
        <v>22</v>
      </c>
      <c r="P117" s="40">
        <v>22</v>
      </c>
      <c r="Q117" s="40">
        <v>23</v>
      </c>
      <c r="V117" s="71"/>
      <c r="W117" s="38"/>
      <c r="X117" s="39"/>
      <c r="Y117" s="51"/>
    </row>
    <row r="118" spans="1:25" ht="12.75">
      <c r="A118" s="44" t="s">
        <v>48</v>
      </c>
      <c r="B118" s="44" t="s">
        <v>29</v>
      </c>
      <c r="C118" s="44">
        <v>2005</v>
      </c>
      <c r="D118" s="45">
        <v>5484723</v>
      </c>
      <c r="E118" s="39">
        <v>12</v>
      </c>
      <c r="F118" s="40">
        <v>5</v>
      </c>
      <c r="G118" s="40">
        <v>12</v>
      </c>
      <c r="H118" s="40">
        <v>12</v>
      </c>
      <c r="I118" s="40">
        <v>7</v>
      </c>
      <c r="J118" s="40">
        <v>9</v>
      </c>
      <c r="K118" s="40">
        <v>2</v>
      </c>
      <c r="L118" s="40">
        <v>11</v>
      </c>
      <c r="M118" s="40">
        <v>4</v>
      </c>
      <c r="O118" s="40">
        <v>9</v>
      </c>
      <c r="P118" s="40">
        <v>9</v>
      </c>
      <c r="Q118" s="40">
        <v>1</v>
      </c>
      <c r="V118" s="71"/>
      <c r="W118" s="38"/>
      <c r="X118" s="39"/>
      <c r="Y118" s="51"/>
    </row>
    <row r="119" spans="1:25" ht="12.75">
      <c r="A119" s="44" t="s">
        <v>49</v>
      </c>
      <c r="B119" s="44" t="s">
        <v>29</v>
      </c>
      <c r="C119" s="44">
        <v>2005</v>
      </c>
      <c r="D119" s="45">
        <v>1307605</v>
      </c>
      <c r="E119" s="39">
        <v>7</v>
      </c>
      <c r="F119" s="40">
        <v>7</v>
      </c>
      <c r="G119" s="40">
        <v>7</v>
      </c>
      <c r="H119" s="40">
        <v>7</v>
      </c>
      <c r="I119" s="40">
        <v>5</v>
      </c>
      <c r="J119" s="40">
        <v>7</v>
      </c>
      <c r="L119" s="40">
        <v>5</v>
      </c>
      <c r="M119" s="40">
        <v>1</v>
      </c>
      <c r="O119" s="40">
        <v>2</v>
      </c>
      <c r="P119" s="40">
        <v>2</v>
      </c>
      <c r="Q119" s="40">
        <v>2</v>
      </c>
      <c r="V119" s="71"/>
      <c r="W119" s="38"/>
      <c r="X119" s="39"/>
      <c r="Y119" s="51"/>
    </row>
    <row r="120" spans="1:25" ht="12.75">
      <c r="A120" s="44" t="s">
        <v>51</v>
      </c>
      <c r="B120" s="44" t="s">
        <v>29</v>
      </c>
      <c r="C120" s="44">
        <v>2005</v>
      </c>
      <c r="D120" s="45">
        <v>5244749</v>
      </c>
      <c r="E120" s="39">
        <v>27</v>
      </c>
      <c r="F120" s="40">
        <v>11</v>
      </c>
      <c r="G120" s="40">
        <v>27</v>
      </c>
      <c r="H120" s="40">
        <v>28</v>
      </c>
      <c r="I120" s="40">
        <v>7</v>
      </c>
      <c r="J120" s="40">
        <v>17</v>
      </c>
      <c r="L120" s="40">
        <v>29</v>
      </c>
      <c r="M120" s="40">
        <v>7</v>
      </c>
      <c r="O120" s="40">
        <v>1</v>
      </c>
      <c r="P120" s="40">
        <v>0</v>
      </c>
      <c r="Q120" s="40">
        <v>0</v>
      </c>
      <c r="V120" s="71"/>
      <c r="W120" s="38"/>
      <c r="X120" s="39"/>
      <c r="Y120" s="51"/>
    </row>
    <row r="121" spans="1:25" ht="12.75">
      <c r="A121" s="44" t="s">
        <v>52</v>
      </c>
      <c r="B121" s="44" t="s">
        <v>29</v>
      </c>
      <c r="C121" s="44">
        <v>2005</v>
      </c>
      <c r="D121" s="45">
        <v>61538322</v>
      </c>
      <c r="E121" s="39">
        <v>521</v>
      </c>
      <c r="F121" s="40">
        <v>325</v>
      </c>
      <c r="G121" s="40">
        <v>521</v>
      </c>
      <c r="H121" s="40">
        <v>0</v>
      </c>
      <c r="I121" s="40">
        <v>100</v>
      </c>
      <c r="J121" s="40">
        <v>475</v>
      </c>
      <c r="K121" s="40">
        <v>32</v>
      </c>
      <c r="L121" s="40">
        <v>355</v>
      </c>
      <c r="M121" s="40">
        <v>54</v>
      </c>
      <c r="O121" s="40">
        <v>0</v>
      </c>
      <c r="P121" s="40">
        <v>0</v>
      </c>
      <c r="Q121" s="40">
        <v>0</v>
      </c>
      <c r="V121" s="71"/>
      <c r="W121" s="38"/>
      <c r="X121" s="39"/>
      <c r="Y121" s="51"/>
    </row>
    <row r="122" spans="1:25" ht="12.75">
      <c r="A122" s="44" t="s">
        <v>61</v>
      </c>
      <c r="B122" s="44" t="s">
        <v>29</v>
      </c>
      <c r="C122" s="44">
        <v>2005</v>
      </c>
      <c r="D122" s="48">
        <v>2114550</v>
      </c>
      <c r="E122" s="39">
        <v>15</v>
      </c>
      <c r="F122" s="40">
        <v>21</v>
      </c>
      <c r="G122" s="40">
        <v>15</v>
      </c>
      <c r="H122" s="40">
        <v>15</v>
      </c>
      <c r="I122" s="40">
        <v>14</v>
      </c>
      <c r="J122" s="40">
        <v>13</v>
      </c>
      <c r="L122" s="40">
        <v>14</v>
      </c>
      <c r="M122" s="40">
        <v>0</v>
      </c>
      <c r="O122" s="40">
        <v>0</v>
      </c>
      <c r="P122" s="40">
        <v>0</v>
      </c>
      <c r="Q122" s="40">
        <v>0</v>
      </c>
      <c r="V122" s="71"/>
      <c r="W122" s="38"/>
      <c r="X122" s="39"/>
      <c r="Y122" s="50"/>
    </row>
    <row r="123" spans="1:25" ht="12.75">
      <c r="A123" s="44" t="s">
        <v>47</v>
      </c>
      <c r="B123" s="44" t="s">
        <v>29</v>
      </c>
      <c r="C123" s="44">
        <v>2005</v>
      </c>
      <c r="D123" s="45">
        <v>82369552</v>
      </c>
      <c r="E123" s="39">
        <v>467</v>
      </c>
      <c r="F123" s="40">
        <v>205</v>
      </c>
      <c r="G123" s="40">
        <v>467</v>
      </c>
      <c r="H123" s="40">
        <v>437</v>
      </c>
      <c r="I123" s="40">
        <v>173</v>
      </c>
      <c r="J123" s="40">
        <v>301</v>
      </c>
      <c r="K123" s="40">
        <v>132</v>
      </c>
      <c r="L123" s="40">
        <v>466</v>
      </c>
      <c r="M123" s="40">
        <v>52</v>
      </c>
      <c r="O123" s="40">
        <v>119</v>
      </c>
      <c r="P123" s="40">
        <v>121</v>
      </c>
      <c r="Q123" s="40">
        <v>71</v>
      </c>
      <c r="V123" s="71"/>
      <c r="W123" s="38"/>
      <c r="X123" s="39"/>
      <c r="Y123" s="51"/>
    </row>
    <row r="124" spans="1:25" ht="12.75">
      <c r="A124" s="44" t="s">
        <v>53</v>
      </c>
      <c r="B124" s="44" t="s">
        <v>29</v>
      </c>
      <c r="C124" s="44">
        <v>2005</v>
      </c>
      <c r="D124" s="45">
        <v>10722816</v>
      </c>
      <c r="E124" s="39">
        <v>25</v>
      </c>
      <c r="F124" s="40">
        <v>13</v>
      </c>
      <c r="G124" s="40">
        <v>25</v>
      </c>
      <c r="H124" s="40">
        <v>25</v>
      </c>
      <c r="I124" s="40">
        <v>11</v>
      </c>
      <c r="J124" s="40">
        <v>24</v>
      </c>
      <c r="K124" s="40">
        <v>1</v>
      </c>
      <c r="L124" s="40">
        <v>16</v>
      </c>
      <c r="M124" s="40">
        <v>3</v>
      </c>
      <c r="O124" s="40">
        <v>0</v>
      </c>
      <c r="P124" s="40">
        <v>0</v>
      </c>
      <c r="Q124" s="40">
        <v>0</v>
      </c>
      <c r="V124" s="71"/>
      <c r="W124" s="38"/>
      <c r="X124" s="39"/>
      <c r="Y124" s="51"/>
    </row>
    <row r="125" spans="1:25" ht="12.75">
      <c r="A125" s="44" t="s">
        <v>54</v>
      </c>
      <c r="B125" s="44" t="s">
        <v>29</v>
      </c>
      <c r="C125" s="44">
        <v>2005</v>
      </c>
      <c r="D125" s="45">
        <v>9930915</v>
      </c>
      <c r="E125" s="39">
        <v>25</v>
      </c>
      <c r="F125" s="40">
        <v>25</v>
      </c>
      <c r="G125" s="40">
        <v>25</v>
      </c>
      <c r="H125" s="40">
        <v>24</v>
      </c>
      <c r="I125" s="40">
        <v>21</v>
      </c>
      <c r="J125" s="40">
        <v>17</v>
      </c>
      <c r="K125" s="40">
        <v>11</v>
      </c>
      <c r="L125" s="40">
        <v>25</v>
      </c>
      <c r="M125" s="40">
        <v>3</v>
      </c>
      <c r="O125" s="40">
        <v>0</v>
      </c>
      <c r="P125" s="40">
        <v>0</v>
      </c>
      <c r="Q125" s="40">
        <v>0</v>
      </c>
      <c r="V125" s="71"/>
      <c r="W125" s="38"/>
      <c r="X125" s="39"/>
      <c r="Y125" s="51"/>
    </row>
    <row r="126" spans="1:25" ht="12.75">
      <c r="A126" s="44" t="s">
        <v>56</v>
      </c>
      <c r="B126" s="44" t="s">
        <v>29</v>
      </c>
      <c r="C126" s="44">
        <v>2005</v>
      </c>
      <c r="D126" s="45">
        <v>304367</v>
      </c>
      <c r="E126" s="39">
        <v>2</v>
      </c>
      <c r="F126" s="40">
        <v>1</v>
      </c>
      <c r="G126" s="40">
        <v>2</v>
      </c>
      <c r="H126" s="40">
        <v>2</v>
      </c>
      <c r="I126" s="40">
        <v>1</v>
      </c>
      <c r="J126" s="40">
        <v>3</v>
      </c>
      <c r="K126" s="40">
        <v>2</v>
      </c>
      <c r="L126" s="40">
        <v>3</v>
      </c>
      <c r="M126" s="40">
        <v>1</v>
      </c>
      <c r="O126" s="40">
        <v>0</v>
      </c>
      <c r="P126" s="40">
        <v>0</v>
      </c>
      <c r="Q126" s="40">
        <v>0</v>
      </c>
      <c r="V126" s="71"/>
      <c r="W126" s="38"/>
      <c r="X126" s="39"/>
      <c r="Y126" s="51"/>
    </row>
    <row r="127" spans="1:25" ht="12.75">
      <c r="A127" s="44" t="s">
        <v>55</v>
      </c>
      <c r="B127" s="44" t="s">
        <v>29</v>
      </c>
      <c r="C127" s="44">
        <v>2005</v>
      </c>
      <c r="D127" s="45">
        <v>4156119</v>
      </c>
      <c r="E127" s="39">
        <v>8</v>
      </c>
      <c r="F127" s="40">
        <v>8</v>
      </c>
      <c r="G127" s="40">
        <v>8</v>
      </c>
      <c r="H127" s="40">
        <v>8</v>
      </c>
      <c r="I127" s="40">
        <v>7</v>
      </c>
      <c r="J127" s="40">
        <v>8</v>
      </c>
      <c r="K127" s="40">
        <v>5</v>
      </c>
      <c r="L127" s="40">
        <v>17</v>
      </c>
      <c r="M127" s="40">
        <v>1</v>
      </c>
      <c r="O127" s="40">
        <v>10</v>
      </c>
      <c r="P127" s="40">
        <v>1</v>
      </c>
      <c r="Q127" s="40">
        <v>0</v>
      </c>
      <c r="V127" s="71"/>
      <c r="W127" s="38"/>
      <c r="X127" s="39"/>
      <c r="Y127" s="51"/>
    </row>
    <row r="128" spans="1:25" ht="12.75">
      <c r="A128" s="44" t="s">
        <v>57</v>
      </c>
      <c r="B128" s="44" t="s">
        <v>29</v>
      </c>
      <c r="C128" s="44">
        <v>2005</v>
      </c>
      <c r="D128" s="45">
        <v>58145320</v>
      </c>
      <c r="E128" s="39">
        <v>549</v>
      </c>
      <c r="F128" s="40">
        <v>314</v>
      </c>
      <c r="G128" s="40">
        <v>549</v>
      </c>
      <c r="H128" s="40">
        <v>524</v>
      </c>
      <c r="I128" s="40">
        <v>339</v>
      </c>
      <c r="J128" s="40">
        <v>287</v>
      </c>
      <c r="K128" s="40">
        <v>211</v>
      </c>
      <c r="L128" s="40">
        <v>234</v>
      </c>
      <c r="M128" s="40">
        <v>38</v>
      </c>
      <c r="O128" s="40">
        <v>20</v>
      </c>
      <c r="P128" s="40">
        <v>20</v>
      </c>
      <c r="Q128" s="40">
        <v>19</v>
      </c>
      <c r="V128" s="71"/>
      <c r="W128" s="38"/>
      <c r="X128" s="39"/>
      <c r="Y128" s="51"/>
    </row>
    <row r="129" spans="1:25" ht="12.75">
      <c r="A129" s="44" t="s">
        <v>60</v>
      </c>
      <c r="B129" s="44" t="s">
        <v>29</v>
      </c>
      <c r="C129" s="44">
        <v>2005</v>
      </c>
      <c r="D129" s="45">
        <v>2245423</v>
      </c>
      <c r="E129" s="39">
        <v>9</v>
      </c>
      <c r="F129" s="40">
        <v>7</v>
      </c>
      <c r="G129" s="40">
        <v>9</v>
      </c>
      <c r="H129" s="40">
        <v>1</v>
      </c>
      <c r="I129" s="40">
        <v>1</v>
      </c>
      <c r="J129" s="40">
        <v>8</v>
      </c>
      <c r="K129" s="40">
        <v>6</v>
      </c>
      <c r="L129" s="40">
        <v>7</v>
      </c>
      <c r="M129" s="40">
        <v>4</v>
      </c>
      <c r="O129" s="40">
        <v>6</v>
      </c>
      <c r="P129" s="40">
        <v>6</v>
      </c>
      <c r="Q129" s="40">
        <v>2</v>
      </c>
      <c r="V129" s="71"/>
      <c r="W129" s="38"/>
      <c r="X129" s="39"/>
      <c r="Y129" s="51"/>
    </row>
    <row r="130" spans="1:29" ht="12.75">
      <c r="A130" s="44" t="s">
        <v>58</v>
      </c>
      <c r="B130" s="44" t="s">
        <v>29</v>
      </c>
      <c r="C130" s="44">
        <v>2005</v>
      </c>
      <c r="D130" s="45">
        <v>34498</v>
      </c>
      <c r="E130" s="39">
        <v>1</v>
      </c>
      <c r="F130" s="40">
        <v>0</v>
      </c>
      <c r="G130" s="40">
        <v>1</v>
      </c>
      <c r="H130" s="40">
        <v>1</v>
      </c>
      <c r="I130" s="40">
        <v>0</v>
      </c>
      <c r="J130" s="40">
        <v>1</v>
      </c>
      <c r="L130" s="40">
        <v>1</v>
      </c>
      <c r="M130" s="40">
        <v>0</v>
      </c>
      <c r="O130" s="40">
        <v>0</v>
      </c>
      <c r="P130" s="40">
        <v>0</v>
      </c>
      <c r="Q130" s="40">
        <v>0</v>
      </c>
      <c r="Z130" s="71"/>
      <c r="AA130" s="38"/>
      <c r="AB130" s="39"/>
      <c r="AC130" s="51"/>
    </row>
    <row r="131" spans="1:29" ht="12.75">
      <c r="A131" s="44" t="s">
        <v>59</v>
      </c>
      <c r="B131" s="44" t="s">
        <v>29</v>
      </c>
      <c r="C131" s="44">
        <v>2005</v>
      </c>
      <c r="D131" s="48">
        <v>3565205</v>
      </c>
      <c r="E131" s="39">
        <v>15</v>
      </c>
      <c r="F131" s="40">
        <v>12</v>
      </c>
      <c r="G131" s="40">
        <v>15</v>
      </c>
      <c r="H131" s="40">
        <v>12</v>
      </c>
      <c r="I131" s="40">
        <v>8</v>
      </c>
      <c r="J131" s="40">
        <v>13</v>
      </c>
      <c r="K131" s="40">
        <v>5</v>
      </c>
      <c r="L131" s="40">
        <v>13</v>
      </c>
      <c r="M131" s="40">
        <v>3</v>
      </c>
      <c r="O131" s="40">
        <v>4</v>
      </c>
      <c r="P131" s="40">
        <v>4</v>
      </c>
      <c r="Q131" s="40">
        <v>4</v>
      </c>
      <c r="Z131" s="71"/>
      <c r="AA131" s="38"/>
      <c r="AB131" s="39"/>
      <c r="AC131" s="50"/>
    </row>
    <row r="132" spans="1:29" ht="12.75">
      <c r="A132" s="44" t="s">
        <v>62</v>
      </c>
      <c r="B132" s="44" t="s">
        <v>29</v>
      </c>
      <c r="C132" s="44">
        <v>2005</v>
      </c>
      <c r="D132" s="45">
        <v>403532</v>
      </c>
      <c r="E132" s="39">
        <v>4</v>
      </c>
      <c r="F132" s="40">
        <v>4</v>
      </c>
      <c r="G132" s="40">
        <v>4</v>
      </c>
      <c r="H132" s="40">
        <v>4</v>
      </c>
      <c r="I132" s="40">
        <v>3</v>
      </c>
      <c r="J132" s="40">
        <v>4</v>
      </c>
      <c r="K132" s="40">
        <v>6</v>
      </c>
      <c r="L132" s="40">
        <v>4</v>
      </c>
      <c r="M132" s="40">
        <v>3</v>
      </c>
      <c r="O132" s="40">
        <v>3</v>
      </c>
      <c r="P132" s="40">
        <v>3</v>
      </c>
      <c r="Q132" s="40">
        <v>0</v>
      </c>
      <c r="Z132" s="71"/>
      <c r="AA132" s="38"/>
      <c r="AB132" s="39"/>
      <c r="AC132" s="51"/>
    </row>
    <row r="133" spans="1:29" ht="12.75">
      <c r="A133" s="44" t="s">
        <v>63</v>
      </c>
      <c r="B133" s="44" t="s">
        <v>29</v>
      </c>
      <c r="C133" s="44">
        <v>2005</v>
      </c>
      <c r="D133" s="48">
        <v>16645313</v>
      </c>
      <c r="E133" s="39">
        <v>55</v>
      </c>
      <c r="F133" s="40">
        <v>35</v>
      </c>
      <c r="G133" s="40">
        <v>55</v>
      </c>
      <c r="H133" s="40">
        <v>44</v>
      </c>
      <c r="I133" s="40">
        <v>22</v>
      </c>
      <c r="J133" s="40">
        <v>37</v>
      </c>
      <c r="K133" s="40">
        <v>16</v>
      </c>
      <c r="L133" s="40">
        <v>39</v>
      </c>
      <c r="M133" s="40">
        <v>0</v>
      </c>
      <c r="O133" s="40">
        <v>5</v>
      </c>
      <c r="P133" s="40">
        <v>5</v>
      </c>
      <c r="Q133" s="40">
        <v>0</v>
      </c>
      <c r="Z133" s="71"/>
      <c r="AA133" s="38"/>
      <c r="AB133" s="39"/>
      <c r="AC133" s="50"/>
    </row>
    <row r="134" spans="1:29" ht="12.75">
      <c r="A134" s="44" t="s">
        <v>64</v>
      </c>
      <c r="B134" s="44" t="s">
        <v>29</v>
      </c>
      <c r="C134" s="44">
        <v>2005</v>
      </c>
      <c r="D134" s="48">
        <v>4644457</v>
      </c>
      <c r="E134" s="39">
        <v>25</v>
      </c>
      <c r="F134" s="40">
        <v>7</v>
      </c>
      <c r="G134" s="40">
        <v>25</v>
      </c>
      <c r="H134" s="40">
        <v>21</v>
      </c>
      <c r="I134" s="40">
        <v>7</v>
      </c>
      <c r="J134" s="40">
        <v>10</v>
      </c>
      <c r="K134" s="40">
        <v>10</v>
      </c>
      <c r="L134" s="40">
        <v>24</v>
      </c>
      <c r="M134" s="40">
        <v>12</v>
      </c>
      <c r="O134" s="40">
        <v>0</v>
      </c>
      <c r="P134" s="40">
        <v>0</v>
      </c>
      <c r="Q134" s="40">
        <v>0</v>
      </c>
      <c r="Z134" s="71"/>
      <c r="AA134" s="38"/>
      <c r="AB134" s="39"/>
      <c r="AC134" s="50"/>
    </row>
    <row r="135" spans="1:29" ht="12.75">
      <c r="A135" s="44" t="s">
        <v>65</v>
      </c>
      <c r="B135" s="44" t="s">
        <v>29</v>
      </c>
      <c r="C135" s="44">
        <v>2005</v>
      </c>
      <c r="D135" s="48">
        <v>38500696</v>
      </c>
      <c r="E135" s="39">
        <v>145</v>
      </c>
      <c r="F135" s="40">
        <v>145</v>
      </c>
      <c r="G135" s="40">
        <v>145</v>
      </c>
      <c r="H135" s="40">
        <v>94</v>
      </c>
      <c r="I135" s="40">
        <v>57</v>
      </c>
      <c r="J135" s="40">
        <v>59</v>
      </c>
      <c r="K135" s="40">
        <v>19</v>
      </c>
      <c r="L135" s="40">
        <v>203</v>
      </c>
      <c r="M135" s="40">
        <v>6</v>
      </c>
      <c r="O135" s="40">
        <v>68</v>
      </c>
      <c r="P135" s="40">
        <v>28</v>
      </c>
      <c r="Q135" s="40">
        <v>20</v>
      </c>
      <c r="Z135" s="71"/>
      <c r="AA135" s="38"/>
      <c r="AB135" s="39"/>
      <c r="AC135" s="50"/>
    </row>
    <row r="136" spans="1:29" ht="12.75">
      <c r="A136" s="44" t="s">
        <v>66</v>
      </c>
      <c r="B136" s="44" t="s">
        <v>29</v>
      </c>
      <c r="C136" s="44">
        <v>2005</v>
      </c>
      <c r="D136" s="48">
        <v>10676910</v>
      </c>
      <c r="E136" s="39">
        <v>63</v>
      </c>
      <c r="F136" s="40">
        <v>47</v>
      </c>
      <c r="G136" s="40">
        <v>63</v>
      </c>
      <c r="H136" s="40">
        <v>63</v>
      </c>
      <c r="I136" s="40">
        <v>40</v>
      </c>
      <c r="J136" s="40">
        <v>46</v>
      </c>
      <c r="K136" s="40">
        <v>7</v>
      </c>
      <c r="L136" s="40">
        <v>53</v>
      </c>
      <c r="M136" s="40">
        <v>17</v>
      </c>
      <c r="O136" s="40">
        <v>0</v>
      </c>
      <c r="P136" s="40">
        <v>0</v>
      </c>
      <c r="Q136" s="40">
        <v>0</v>
      </c>
      <c r="Z136" s="71"/>
      <c r="AA136" s="38"/>
      <c r="AB136" s="39"/>
      <c r="AC136" s="50"/>
    </row>
    <row r="137" spans="1:29" ht="12.75">
      <c r="A137" s="44" t="s">
        <v>67</v>
      </c>
      <c r="B137" s="44" t="s">
        <v>29</v>
      </c>
      <c r="C137" s="44">
        <v>2005</v>
      </c>
      <c r="D137" s="48">
        <v>22246862</v>
      </c>
      <c r="E137" s="39">
        <v>32</v>
      </c>
      <c r="F137" s="40">
        <v>28</v>
      </c>
      <c r="G137" s="40">
        <v>32</v>
      </c>
      <c r="H137" s="40">
        <v>21</v>
      </c>
      <c r="I137" s="40">
        <v>16</v>
      </c>
      <c r="J137" s="40">
        <v>26</v>
      </c>
      <c r="K137" s="40">
        <v>6</v>
      </c>
      <c r="L137" s="40">
        <v>31</v>
      </c>
      <c r="M137" s="40">
        <v>3</v>
      </c>
      <c r="O137" s="40">
        <v>22</v>
      </c>
      <c r="P137" s="40">
        <v>2</v>
      </c>
      <c r="Q137" s="40">
        <v>0</v>
      </c>
      <c r="Z137" s="71"/>
      <c r="AA137" s="38"/>
      <c r="AB137" s="39"/>
      <c r="AC137" s="50"/>
    </row>
    <row r="138" spans="1:19" ht="12.75">
      <c r="A138" s="38" t="s">
        <v>447</v>
      </c>
      <c r="B138" s="44" t="s">
        <v>29</v>
      </c>
      <c r="D138" s="49">
        <v>142200000</v>
      </c>
      <c r="E138" s="38">
        <v>691</v>
      </c>
      <c r="F138" s="38"/>
      <c r="G138" s="38"/>
      <c r="H138" s="38"/>
      <c r="I138" s="38"/>
      <c r="J138" s="38"/>
      <c r="L138" s="38"/>
      <c r="M138" s="38"/>
      <c r="N138" s="38"/>
      <c r="O138" s="38"/>
      <c r="P138" s="38"/>
      <c r="Q138" s="38"/>
      <c r="R138" s="38"/>
      <c r="S138" s="38"/>
    </row>
    <row r="139" spans="1:29" ht="12.75">
      <c r="A139" s="44" t="s">
        <v>68</v>
      </c>
      <c r="B139" s="44" t="s">
        <v>29</v>
      </c>
      <c r="C139" s="44">
        <v>2005</v>
      </c>
      <c r="D139" s="48">
        <v>7500000</v>
      </c>
      <c r="E139" s="39">
        <v>22</v>
      </c>
      <c r="F139" s="40">
        <v>23</v>
      </c>
      <c r="G139" s="40">
        <v>22</v>
      </c>
      <c r="H139" s="40">
        <v>3</v>
      </c>
      <c r="I139" s="40">
        <v>1</v>
      </c>
      <c r="J139" s="40">
        <v>1</v>
      </c>
      <c r="K139" s="40">
        <v>1</v>
      </c>
      <c r="L139" s="40">
        <v>1</v>
      </c>
      <c r="M139" s="40">
        <v>0</v>
      </c>
      <c r="O139" s="40">
        <v>0</v>
      </c>
      <c r="P139" s="40">
        <v>0</v>
      </c>
      <c r="Q139" s="40">
        <v>0</v>
      </c>
      <c r="Z139" s="71"/>
      <c r="AA139" s="38"/>
      <c r="AB139" s="39"/>
      <c r="AC139" s="50"/>
    </row>
    <row r="140" spans="1:29" ht="12.75">
      <c r="A140" s="44" t="s">
        <v>71</v>
      </c>
      <c r="B140" s="44" t="s">
        <v>29</v>
      </c>
      <c r="C140" s="44">
        <v>2005</v>
      </c>
      <c r="D140" s="48">
        <f>5.4*10^6</f>
        <v>5400000</v>
      </c>
      <c r="E140" s="39">
        <v>13</v>
      </c>
      <c r="F140" s="40">
        <v>12</v>
      </c>
      <c r="G140" s="40">
        <v>13</v>
      </c>
      <c r="H140" s="40">
        <v>0</v>
      </c>
      <c r="I140" s="40">
        <v>11</v>
      </c>
      <c r="J140" s="40">
        <v>13</v>
      </c>
      <c r="K140" s="40">
        <v>10</v>
      </c>
      <c r="L140" s="40">
        <v>27</v>
      </c>
      <c r="M140" s="40">
        <v>4</v>
      </c>
      <c r="O140" s="40">
        <v>6</v>
      </c>
      <c r="P140" s="40">
        <v>6</v>
      </c>
      <c r="Q140" s="40">
        <v>0</v>
      </c>
      <c r="Z140" s="71"/>
      <c r="AA140" s="38"/>
      <c r="AB140" s="39"/>
      <c r="AC140" s="50"/>
    </row>
    <row r="141" spans="1:29" ht="12.75">
      <c r="A141" s="44" t="s">
        <v>70</v>
      </c>
      <c r="B141" s="44" t="s">
        <v>29</v>
      </c>
      <c r="C141" s="44">
        <v>2005</v>
      </c>
      <c r="D141" s="48">
        <v>2007711</v>
      </c>
      <c r="E141" s="39">
        <v>10</v>
      </c>
      <c r="F141" s="40">
        <v>21</v>
      </c>
      <c r="G141" s="40">
        <v>10</v>
      </c>
      <c r="H141" s="40">
        <v>10</v>
      </c>
      <c r="I141" s="40">
        <v>5</v>
      </c>
      <c r="J141" s="40">
        <v>11</v>
      </c>
      <c r="L141" s="40">
        <v>10</v>
      </c>
      <c r="M141" s="40">
        <v>0</v>
      </c>
      <c r="O141" s="40">
        <v>0</v>
      </c>
      <c r="P141" s="40">
        <v>0</v>
      </c>
      <c r="Q141" s="40">
        <v>0</v>
      </c>
      <c r="Z141" s="71"/>
      <c r="AA141" s="38"/>
      <c r="AB141" s="39"/>
      <c r="AC141" s="50"/>
    </row>
    <row r="142" spans="1:29" ht="12.75">
      <c r="A142" s="44" t="s">
        <v>50</v>
      </c>
      <c r="B142" s="44" t="s">
        <v>29</v>
      </c>
      <c r="C142" s="44">
        <v>2005</v>
      </c>
      <c r="D142" s="45">
        <v>40491052</v>
      </c>
      <c r="E142" s="39">
        <v>141</v>
      </c>
      <c r="F142" s="40">
        <v>398</v>
      </c>
      <c r="G142" s="40">
        <v>141</v>
      </c>
      <c r="H142" s="40">
        <v>136</v>
      </c>
      <c r="I142" s="40">
        <v>58</v>
      </c>
      <c r="J142" s="40">
        <v>120</v>
      </c>
      <c r="K142" s="40">
        <v>86</v>
      </c>
      <c r="L142" s="40">
        <v>298</v>
      </c>
      <c r="M142" s="40">
        <v>14</v>
      </c>
      <c r="O142" s="40">
        <v>28</v>
      </c>
      <c r="P142" s="40">
        <v>23</v>
      </c>
      <c r="Q142" s="40">
        <v>5</v>
      </c>
      <c r="Z142" s="71"/>
      <c r="AA142" s="38"/>
      <c r="AB142" s="39"/>
      <c r="AC142" s="51"/>
    </row>
    <row r="143" spans="1:29" ht="12.75">
      <c r="A143" s="44" t="s">
        <v>69</v>
      </c>
      <c r="B143" s="44" t="s">
        <v>29</v>
      </c>
      <c r="C143" s="44">
        <v>2005</v>
      </c>
      <c r="D143" s="48">
        <v>9045389</v>
      </c>
      <c r="E143" s="39">
        <v>31</v>
      </c>
      <c r="F143" s="40">
        <v>8</v>
      </c>
      <c r="G143" s="40">
        <v>31</v>
      </c>
      <c r="H143" s="40">
        <v>9</v>
      </c>
      <c r="I143" s="40">
        <v>4</v>
      </c>
      <c r="J143" s="40">
        <v>15</v>
      </c>
      <c r="K143" s="40">
        <v>12</v>
      </c>
      <c r="L143" s="40">
        <v>35</v>
      </c>
      <c r="M143" s="40">
        <v>11</v>
      </c>
      <c r="O143" s="40">
        <v>0</v>
      </c>
      <c r="P143" s="40">
        <v>0</v>
      </c>
      <c r="Q143" s="40">
        <v>0</v>
      </c>
      <c r="Z143" s="71"/>
      <c r="AA143" s="38"/>
      <c r="AB143" s="39"/>
      <c r="AC143" s="50"/>
    </row>
    <row r="144" spans="1:29" ht="12.75">
      <c r="A144" s="44" t="s">
        <v>44</v>
      </c>
      <c r="B144" s="44" t="s">
        <v>29</v>
      </c>
      <c r="C144" s="44">
        <v>2005</v>
      </c>
      <c r="D144" s="45">
        <v>7581520</v>
      </c>
      <c r="E144" s="39">
        <v>23</v>
      </c>
      <c r="F144" s="40">
        <v>11</v>
      </c>
      <c r="G144" s="40">
        <v>23</v>
      </c>
      <c r="H144" s="40">
        <v>23</v>
      </c>
      <c r="I144" s="40">
        <v>9</v>
      </c>
      <c r="J144" s="40">
        <v>23</v>
      </c>
      <c r="K144" s="40">
        <v>7</v>
      </c>
      <c r="L144" s="40">
        <v>23</v>
      </c>
      <c r="M144" s="40">
        <v>0</v>
      </c>
      <c r="O144" s="40">
        <v>0</v>
      </c>
      <c r="P144" s="40">
        <v>0</v>
      </c>
      <c r="Q144" s="40">
        <v>0</v>
      </c>
      <c r="Z144" s="71"/>
      <c r="AA144" s="38"/>
      <c r="AB144" s="39"/>
      <c r="AC144" s="51"/>
    </row>
    <row r="145" spans="1:29" ht="12.75">
      <c r="A145" s="44" t="s">
        <v>28</v>
      </c>
      <c r="B145" s="44" t="s">
        <v>29</v>
      </c>
      <c r="C145" s="44">
        <v>2005</v>
      </c>
      <c r="D145" s="45">
        <v>60943912</v>
      </c>
      <c r="E145" s="39">
        <v>152</v>
      </c>
      <c r="F145" s="40">
        <v>36</v>
      </c>
      <c r="G145" s="40">
        <v>54</v>
      </c>
      <c r="H145" s="40">
        <v>54</v>
      </c>
      <c r="I145" s="40">
        <v>37</v>
      </c>
      <c r="J145" s="40">
        <v>45</v>
      </c>
      <c r="K145" s="40">
        <v>22</v>
      </c>
      <c r="L145" s="40">
        <v>76</v>
      </c>
      <c r="M145" s="40">
        <v>7</v>
      </c>
      <c r="O145" s="40">
        <v>24</v>
      </c>
      <c r="P145" s="40">
        <v>28</v>
      </c>
      <c r="Q145" s="40">
        <v>20</v>
      </c>
      <c r="Z145" s="71"/>
      <c r="AA145" s="38"/>
      <c r="AB145" s="39"/>
      <c r="AC145" s="51"/>
    </row>
    <row r="146" spans="1:27" ht="12.75">
      <c r="A146" s="41" t="s">
        <v>27</v>
      </c>
      <c r="B146" s="41" t="s">
        <v>205</v>
      </c>
      <c r="C146" s="41" t="s">
        <v>450</v>
      </c>
      <c r="D146" s="51">
        <v>33212696</v>
      </c>
      <c r="E146" s="39">
        <v>308</v>
      </c>
      <c r="F146" s="40">
        <v>308</v>
      </c>
      <c r="G146" s="40">
        <v>308</v>
      </c>
      <c r="I146" s="40">
        <v>308</v>
      </c>
      <c r="J146" s="40">
        <v>308</v>
      </c>
      <c r="K146" s="40">
        <v>308</v>
      </c>
      <c r="M146" s="40">
        <v>308</v>
      </c>
      <c r="S146" s="40">
        <f>29+152</f>
        <v>181</v>
      </c>
      <c r="X146" s="38"/>
      <c r="Y146" s="38"/>
      <c r="Z146" s="38"/>
      <c r="AA146" s="38"/>
    </row>
    <row r="147" spans="1:27" ht="12.75">
      <c r="A147" s="41" t="s">
        <v>26</v>
      </c>
      <c r="B147" s="41" t="s">
        <v>205</v>
      </c>
      <c r="C147" s="41" t="s">
        <v>449</v>
      </c>
      <c r="D147" s="51">
        <v>304059724</v>
      </c>
      <c r="E147" s="39">
        <f>62+49</f>
        <v>111</v>
      </c>
      <c r="F147" s="40">
        <f>62+49</f>
        <v>111</v>
      </c>
      <c r="H147" s="40">
        <f>62+49</f>
        <v>111</v>
      </c>
      <c r="I147" s="40">
        <f>62+49</f>
        <v>111</v>
      </c>
      <c r="J147" s="40">
        <f>62+49</f>
        <v>111</v>
      </c>
      <c r="K147" s="40">
        <v>111</v>
      </c>
      <c r="L147" s="40">
        <f>62+49</f>
        <v>111</v>
      </c>
      <c r="N147" s="40">
        <f>62+49</f>
        <v>111</v>
      </c>
      <c r="X147" s="38"/>
      <c r="Y147" s="38"/>
      <c r="Z147" s="38"/>
      <c r="AA147" s="38"/>
    </row>
    <row r="148" spans="1:27" ht="12.75">
      <c r="A148" s="41" t="s">
        <v>25</v>
      </c>
      <c r="B148" s="41" t="s">
        <v>205</v>
      </c>
      <c r="C148" s="40">
        <v>1978</v>
      </c>
      <c r="D148" s="51">
        <v>109955400</v>
      </c>
      <c r="E148" s="39">
        <v>3485</v>
      </c>
      <c r="F148" s="40">
        <v>3202</v>
      </c>
      <c r="G148" s="40">
        <v>3183</v>
      </c>
      <c r="H148" s="40">
        <v>3183</v>
      </c>
      <c r="I148" s="40">
        <v>3108</v>
      </c>
      <c r="J148" s="40">
        <v>3156</v>
      </c>
      <c r="K148" s="40">
        <v>75</v>
      </c>
      <c r="L148" s="40">
        <v>3185</v>
      </c>
      <c r="M148" s="40">
        <v>3485</v>
      </c>
      <c r="N148" s="40">
        <v>0</v>
      </c>
      <c r="O148" s="40">
        <v>3300</v>
      </c>
      <c r="P148" s="40">
        <v>0</v>
      </c>
      <c r="Q148" s="40">
        <v>20</v>
      </c>
      <c r="R148" s="40">
        <v>0</v>
      </c>
      <c r="S148" s="41">
        <f>615+14</f>
        <v>629</v>
      </c>
      <c r="X148" s="38"/>
      <c r="Y148" s="38"/>
      <c r="Z148" s="38"/>
      <c r="AA148" s="38"/>
    </row>
    <row r="149" ht="12.75"/>
    <row r="150" ht="12.75"/>
    <row r="151" spans="1:27" ht="12.75">
      <c r="A151" s="41"/>
      <c r="B151" s="41"/>
      <c r="D151" s="51"/>
      <c r="E151" s="39"/>
      <c r="X151" s="38"/>
      <c r="Y151" s="38"/>
      <c r="Z151" s="38"/>
      <c r="AA151" s="38"/>
    </row>
    <row r="152" spans="1:27" ht="12.75">
      <c r="A152" s="41"/>
      <c r="B152" s="41"/>
      <c r="D152" s="51"/>
      <c r="E152" s="39"/>
      <c r="X152" s="38"/>
      <c r="Y152" s="38"/>
      <c r="Z152" s="38"/>
      <c r="AA152" s="38"/>
    </row>
    <row r="153" spans="1:27" ht="12.75">
      <c r="A153" s="41"/>
      <c r="B153" s="41"/>
      <c r="D153" s="51"/>
      <c r="E153" s="39"/>
      <c r="X153" s="38"/>
      <c r="Y153" s="38"/>
      <c r="Z153" s="38"/>
      <c r="AA153" s="38"/>
    </row>
    <row r="154" spans="1:24" ht="12.75">
      <c r="A154" s="41"/>
      <c r="B154" s="41"/>
      <c r="D154" s="51"/>
      <c r="E154" s="39"/>
      <c r="U154" s="38"/>
      <c r="V154" s="38"/>
      <c r="W154" s="38"/>
      <c r="X154" s="38"/>
    </row>
    <row r="155" spans="2:21" ht="12.75">
      <c r="B155" s="41" t="s">
        <v>200</v>
      </c>
      <c r="E155" s="42" t="s">
        <v>439</v>
      </c>
      <c r="F155" s="42" t="s">
        <v>458</v>
      </c>
      <c r="G155" s="42" t="s">
        <v>459</v>
      </c>
      <c r="H155" s="42" t="s">
        <v>441</v>
      </c>
      <c r="I155" s="42" t="s">
        <v>301</v>
      </c>
      <c r="J155" s="42" t="s">
        <v>307</v>
      </c>
      <c r="K155" s="42" t="s">
        <v>217</v>
      </c>
      <c r="L155" s="42" t="s">
        <v>457</v>
      </c>
      <c r="M155" s="42" t="s">
        <v>455</v>
      </c>
      <c r="N155" s="42" t="s">
        <v>485</v>
      </c>
      <c r="O155" s="42" t="s">
        <v>550</v>
      </c>
      <c r="P155" s="42" t="s">
        <v>474</v>
      </c>
      <c r="Q155" s="42" t="s">
        <v>442</v>
      </c>
      <c r="R155" s="43" t="s">
        <v>475</v>
      </c>
      <c r="S155" s="43" t="s">
        <v>465</v>
      </c>
      <c r="U155" s="58" t="s">
        <v>472</v>
      </c>
    </row>
    <row r="156" spans="2:21" s="42" customFormat="1" ht="12.75">
      <c r="B156" s="52" t="s">
        <v>213</v>
      </c>
      <c r="C156" s="52"/>
      <c r="D156" s="53">
        <f>SUM(D3:D62)</f>
        <v>998873281</v>
      </c>
      <c r="E156" s="53">
        <f aca="true" t="shared" si="0" ref="E156:S156">SUM(E3:E62)</f>
        <v>419</v>
      </c>
      <c r="F156" s="53">
        <f t="shared" si="0"/>
        <v>400</v>
      </c>
      <c r="G156" s="53">
        <f t="shared" si="0"/>
        <v>116</v>
      </c>
      <c r="H156" s="53">
        <f t="shared" si="0"/>
        <v>285</v>
      </c>
      <c r="I156" s="53">
        <f t="shared" si="0"/>
        <v>346</v>
      </c>
      <c r="J156" s="53">
        <f t="shared" si="0"/>
        <v>337</v>
      </c>
      <c r="K156" s="53">
        <f t="shared" si="0"/>
        <v>327</v>
      </c>
      <c r="L156" s="53">
        <f t="shared" si="0"/>
        <v>373</v>
      </c>
      <c r="M156" s="53">
        <f t="shared" si="0"/>
        <v>53</v>
      </c>
      <c r="N156" s="53">
        <f t="shared" si="0"/>
        <v>290</v>
      </c>
      <c r="O156" s="53">
        <f t="shared" si="0"/>
        <v>20</v>
      </c>
      <c r="P156" s="53">
        <f t="shared" si="0"/>
        <v>0</v>
      </c>
      <c r="Q156" s="53">
        <f t="shared" si="0"/>
        <v>0</v>
      </c>
      <c r="R156" s="53">
        <f t="shared" si="0"/>
        <v>0</v>
      </c>
      <c r="S156" s="53">
        <f t="shared" si="0"/>
        <v>26</v>
      </c>
      <c r="U156" s="58">
        <f>1000000*E156/D156</f>
        <v>0.4194726277796993</v>
      </c>
    </row>
    <row r="157" spans="1:21" s="42" customFormat="1" ht="12.75">
      <c r="A157" s="43"/>
      <c r="B157" s="54" t="s">
        <v>468</v>
      </c>
      <c r="C157" s="55"/>
      <c r="D157" s="56">
        <f>SUM(D63:D85)</f>
        <v>3469631355</v>
      </c>
      <c r="E157" s="56">
        <f aca="true" t="shared" si="1" ref="E157:S157">SUM(E63:E85)</f>
        <v>3384</v>
      </c>
      <c r="F157" s="56">
        <f t="shared" si="1"/>
        <v>2864</v>
      </c>
      <c r="G157" s="56">
        <f t="shared" si="1"/>
        <v>3257</v>
      </c>
      <c r="H157" s="56">
        <f t="shared" si="1"/>
        <v>559</v>
      </c>
      <c r="I157" s="56">
        <f t="shared" si="1"/>
        <v>1460</v>
      </c>
      <c r="J157" s="56">
        <f t="shared" si="1"/>
        <v>2255</v>
      </c>
      <c r="K157" s="56">
        <f t="shared" si="1"/>
        <v>13</v>
      </c>
      <c r="L157" s="56">
        <f t="shared" si="1"/>
        <v>963</v>
      </c>
      <c r="M157" s="56">
        <f t="shared" si="1"/>
        <v>4</v>
      </c>
      <c r="N157" s="56">
        <f t="shared" si="1"/>
        <v>2969</v>
      </c>
      <c r="O157" s="56">
        <f t="shared" si="1"/>
        <v>588</v>
      </c>
      <c r="P157" s="56">
        <f t="shared" si="1"/>
        <v>0</v>
      </c>
      <c r="Q157" s="56">
        <f t="shared" si="1"/>
        <v>33</v>
      </c>
      <c r="R157" s="56">
        <f t="shared" si="1"/>
        <v>0</v>
      </c>
      <c r="S157" s="56">
        <f t="shared" si="1"/>
        <v>592</v>
      </c>
      <c r="U157" s="58">
        <f aca="true" t="shared" si="2" ref="U157:U162">1000000*E157/D157</f>
        <v>0.9753197541068451</v>
      </c>
    </row>
    <row r="158" spans="2:21" s="42" customFormat="1" ht="12.75">
      <c r="B158" s="52" t="s">
        <v>469</v>
      </c>
      <c r="C158" s="52"/>
      <c r="D158" s="53">
        <f>SUM(D86:D111)</f>
        <v>524974136</v>
      </c>
      <c r="E158" s="53">
        <f aca="true" t="shared" si="3" ref="E158:S158">SUM(E86:E111)</f>
        <v>191</v>
      </c>
      <c r="F158" s="53">
        <f t="shared" si="3"/>
        <v>83</v>
      </c>
      <c r="G158" s="53">
        <f t="shared" si="3"/>
        <v>77</v>
      </c>
      <c r="H158" s="53">
        <f t="shared" si="3"/>
        <v>60</v>
      </c>
      <c r="I158" s="53">
        <f t="shared" si="3"/>
        <v>137</v>
      </c>
      <c r="J158" s="53">
        <f t="shared" si="3"/>
        <v>47</v>
      </c>
      <c r="K158" s="53">
        <f t="shared" si="3"/>
        <v>42</v>
      </c>
      <c r="L158" s="53">
        <f t="shared" si="3"/>
        <v>33</v>
      </c>
      <c r="M158" s="53">
        <f t="shared" si="3"/>
        <v>44</v>
      </c>
      <c r="N158" s="53">
        <f t="shared" si="3"/>
        <v>13</v>
      </c>
      <c r="O158" s="53">
        <f t="shared" si="3"/>
        <v>4</v>
      </c>
      <c r="P158" s="53">
        <f t="shared" si="3"/>
        <v>52</v>
      </c>
      <c r="Q158" s="53">
        <f t="shared" si="3"/>
        <v>0</v>
      </c>
      <c r="R158" s="53">
        <f t="shared" si="3"/>
        <v>52</v>
      </c>
      <c r="S158" s="53">
        <f t="shared" si="3"/>
        <v>52</v>
      </c>
      <c r="U158" s="58">
        <f t="shared" si="2"/>
        <v>0.3638274476821083</v>
      </c>
    </row>
    <row r="159" spans="2:21" s="42" customFormat="1" ht="12" customHeight="1">
      <c r="B159" s="54" t="s">
        <v>29</v>
      </c>
      <c r="C159" s="52"/>
      <c r="D159" s="53">
        <f>SUM(D112:D145)</f>
        <v>656326210</v>
      </c>
      <c r="E159" s="53">
        <f aca="true" t="shared" si="4" ref="E159:S159">SUM(E112:E145)</f>
        <v>3418</v>
      </c>
      <c r="F159" s="53">
        <f t="shared" si="4"/>
        <v>2013</v>
      </c>
      <c r="G159" s="53">
        <f t="shared" si="4"/>
        <v>2629</v>
      </c>
      <c r="H159" s="53">
        <f t="shared" si="4"/>
        <v>1906</v>
      </c>
      <c r="I159" s="53">
        <f t="shared" si="4"/>
        <v>1069</v>
      </c>
      <c r="J159" s="53">
        <f t="shared" si="4"/>
        <v>1823</v>
      </c>
      <c r="K159" s="53">
        <f t="shared" si="4"/>
        <v>716</v>
      </c>
      <c r="L159" s="53">
        <f t="shared" si="4"/>
        <v>2357</v>
      </c>
      <c r="M159" s="53">
        <f t="shared" si="4"/>
        <v>307</v>
      </c>
      <c r="N159" s="53">
        <f t="shared" si="4"/>
        <v>0</v>
      </c>
      <c r="O159" s="53">
        <f t="shared" si="4"/>
        <v>431</v>
      </c>
      <c r="P159" s="53">
        <f t="shared" si="4"/>
        <v>363</v>
      </c>
      <c r="Q159" s="53">
        <f t="shared" si="4"/>
        <v>212</v>
      </c>
      <c r="R159" s="53">
        <f t="shared" si="4"/>
        <v>0</v>
      </c>
      <c r="S159" s="53">
        <f t="shared" si="4"/>
        <v>0</v>
      </c>
      <c r="U159" s="58">
        <f t="shared" si="2"/>
        <v>5.207776175813549</v>
      </c>
    </row>
    <row r="160" spans="2:21" s="42" customFormat="1" ht="12.75">
      <c r="B160" s="52" t="s">
        <v>205</v>
      </c>
      <c r="C160" s="52"/>
      <c r="D160" s="53">
        <f>SUM(D146:D148)</f>
        <v>447227820</v>
      </c>
      <c r="E160" s="53">
        <f aca="true" t="shared" si="5" ref="E160:S160">SUM(E146:E148)</f>
        <v>3904</v>
      </c>
      <c r="F160" s="53">
        <f t="shared" si="5"/>
        <v>3621</v>
      </c>
      <c r="G160" s="53">
        <f t="shared" si="5"/>
        <v>3491</v>
      </c>
      <c r="H160" s="53">
        <f t="shared" si="5"/>
        <v>3294</v>
      </c>
      <c r="I160" s="53">
        <f t="shared" si="5"/>
        <v>3527</v>
      </c>
      <c r="J160" s="53">
        <f t="shared" si="5"/>
        <v>3575</v>
      </c>
      <c r="K160" s="53">
        <f t="shared" si="5"/>
        <v>494</v>
      </c>
      <c r="L160" s="53">
        <f t="shared" si="5"/>
        <v>3296</v>
      </c>
      <c r="M160" s="53">
        <f t="shared" si="5"/>
        <v>3793</v>
      </c>
      <c r="N160" s="53">
        <f t="shared" si="5"/>
        <v>111</v>
      </c>
      <c r="O160" s="53">
        <f t="shared" si="5"/>
        <v>3300</v>
      </c>
      <c r="P160" s="53">
        <f t="shared" si="5"/>
        <v>0</v>
      </c>
      <c r="Q160" s="53">
        <f t="shared" si="5"/>
        <v>20</v>
      </c>
      <c r="R160" s="53">
        <f t="shared" si="5"/>
        <v>0</v>
      </c>
      <c r="S160" s="53">
        <f t="shared" si="5"/>
        <v>810</v>
      </c>
      <c r="U160" s="58">
        <f t="shared" si="2"/>
        <v>8.729331730749665</v>
      </c>
    </row>
    <row r="161" spans="2:21" ht="12.75">
      <c r="B161" s="52" t="s">
        <v>116</v>
      </c>
      <c r="C161" s="52"/>
      <c r="D161" s="52">
        <v>500000000</v>
      </c>
      <c r="E161" s="52">
        <v>0</v>
      </c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U161" s="58">
        <f t="shared" si="2"/>
        <v>0</v>
      </c>
    </row>
    <row r="162" spans="2:21" ht="12.75">
      <c r="B162" s="41" t="s">
        <v>471</v>
      </c>
      <c r="E162" s="57">
        <f>SUM(E156:E161)</f>
        <v>11316</v>
      </c>
      <c r="F162" s="57">
        <f aca="true" t="shared" si="6" ref="F162:S162">SUM(F156:F161)</f>
        <v>8981</v>
      </c>
      <c r="G162" s="57">
        <f t="shared" si="6"/>
        <v>9570</v>
      </c>
      <c r="H162" s="57">
        <f t="shared" si="6"/>
        <v>6104</v>
      </c>
      <c r="I162" s="57">
        <f t="shared" si="6"/>
        <v>6539</v>
      </c>
      <c r="J162" s="57">
        <f t="shared" si="6"/>
        <v>8037</v>
      </c>
      <c r="K162" s="57">
        <f t="shared" si="6"/>
        <v>1592</v>
      </c>
      <c r="L162" s="57">
        <f t="shared" si="6"/>
        <v>7022</v>
      </c>
      <c r="M162" s="57">
        <f t="shared" si="6"/>
        <v>4201</v>
      </c>
      <c r="N162" s="57">
        <f t="shared" si="6"/>
        <v>3383</v>
      </c>
      <c r="O162" s="57">
        <f t="shared" si="6"/>
        <v>4343</v>
      </c>
      <c r="P162" s="57">
        <f t="shared" si="6"/>
        <v>415</v>
      </c>
      <c r="Q162" s="57">
        <f t="shared" si="6"/>
        <v>265</v>
      </c>
      <c r="R162" s="57">
        <f t="shared" si="6"/>
        <v>52</v>
      </c>
      <c r="S162" s="57">
        <f t="shared" si="6"/>
        <v>1480</v>
      </c>
      <c r="U162" s="58" t="e">
        <f t="shared" si="2"/>
        <v>#DIV/0!</v>
      </c>
    </row>
  </sheetData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98"/>
  <sheetViews>
    <sheetView tabSelected="1" workbookViewId="0" topLeftCell="A1">
      <pane xSplit="3" ySplit="1" topLeftCell="D10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88" sqref="C88:D95"/>
    </sheetView>
  </sheetViews>
  <sheetFormatPr defaultColWidth="9.140625" defaultRowHeight="12.75"/>
  <cols>
    <col min="1" max="2" width="9.140625" style="1" customWidth="1"/>
    <col min="3" max="3" width="58.28125" style="1" customWidth="1"/>
    <col min="4" max="4" width="9.8515625" style="1" customWidth="1"/>
    <col min="5" max="20" width="12.00390625" style="1" customWidth="1"/>
    <col min="21" max="21" width="12.00390625" style="0" customWidth="1"/>
    <col min="22" max="29" width="12.00390625" style="1" customWidth="1"/>
    <col min="30" max="30" width="12.00390625" style="0" customWidth="1"/>
    <col min="31" max="44" width="12.00390625" style="1" customWidth="1"/>
    <col min="45" max="46" width="9.140625" style="1" customWidth="1"/>
    <col min="47" max="47" width="7.421875" style="1" customWidth="1"/>
    <col min="48" max="16384" width="9.140625" style="1" customWidth="1"/>
  </cols>
  <sheetData>
    <row r="1" spans="1:57" ht="12.75">
      <c r="A1" s="1" t="s">
        <v>214</v>
      </c>
      <c r="B1" s="1" t="s">
        <v>532</v>
      </c>
      <c r="C1" s="1" t="s">
        <v>215</v>
      </c>
      <c r="D1" s="1" t="s">
        <v>199</v>
      </c>
      <c r="E1" s="1" t="s">
        <v>200</v>
      </c>
      <c r="F1" s="1" t="s">
        <v>137</v>
      </c>
      <c r="G1" s="1" t="s">
        <v>521</v>
      </c>
      <c r="H1" s="1" t="s">
        <v>138</v>
      </c>
      <c r="I1" s="1" t="s">
        <v>251</v>
      </c>
      <c r="J1" s="1" t="s">
        <v>539</v>
      </c>
      <c r="K1" s="1" t="s">
        <v>137</v>
      </c>
      <c r="L1" s="1" t="s">
        <v>521</v>
      </c>
      <c r="M1" s="1" t="s">
        <v>138</v>
      </c>
      <c r="N1" s="1" t="s">
        <v>251</v>
      </c>
      <c r="O1" s="1" t="s">
        <v>543</v>
      </c>
      <c r="P1" s="1" t="s">
        <v>413</v>
      </c>
      <c r="Q1" s="1" t="s">
        <v>476</v>
      </c>
      <c r="R1" s="1" t="s">
        <v>540</v>
      </c>
      <c r="T1" s="1" t="s">
        <v>487</v>
      </c>
      <c r="V1" s="1" t="s">
        <v>458</v>
      </c>
      <c r="W1" s="1" t="s">
        <v>459</v>
      </c>
      <c r="X1" s="1" t="s">
        <v>441</v>
      </c>
      <c r="Y1" s="1" t="s">
        <v>301</v>
      </c>
      <c r="Z1" s="1" t="s">
        <v>307</v>
      </c>
      <c r="AA1" s="1" t="s">
        <v>217</v>
      </c>
      <c r="AB1" s="1" t="s">
        <v>457</v>
      </c>
      <c r="AC1" s="1" t="s">
        <v>455</v>
      </c>
      <c r="AD1" s="1" t="s">
        <v>554</v>
      </c>
      <c r="AE1" s="1" t="s">
        <v>462</v>
      </c>
      <c r="AF1" s="1" t="s">
        <v>485</v>
      </c>
      <c r="AG1" s="1" t="s">
        <v>336</v>
      </c>
      <c r="AH1" s="1" t="s">
        <v>466</v>
      </c>
      <c r="AI1" s="1" t="s">
        <v>310</v>
      </c>
      <c r="AJ1" s="1" t="s">
        <v>274</v>
      </c>
      <c r="AK1" s="1" t="s">
        <v>289</v>
      </c>
      <c r="AL1" s="1" t="s">
        <v>543</v>
      </c>
      <c r="AM1" s="1" t="s">
        <v>317</v>
      </c>
      <c r="AN1" s="1" t="s">
        <v>228</v>
      </c>
      <c r="AO1" s="1" t="s">
        <v>216</v>
      </c>
      <c r="AP1" s="1" t="s">
        <v>222</v>
      </c>
      <c r="AQ1" s="1" t="s">
        <v>229</v>
      </c>
      <c r="AR1" s="1" t="s">
        <v>460</v>
      </c>
      <c r="AS1" s="1" t="s">
        <v>227</v>
      </c>
      <c r="AT1" s="1" t="s">
        <v>335</v>
      </c>
      <c r="AU1" s="1" t="s">
        <v>232</v>
      </c>
      <c r="AV1" s="1" t="s">
        <v>233</v>
      </c>
      <c r="AW1" s="1" t="s">
        <v>234</v>
      </c>
      <c r="AX1" s="1" t="s">
        <v>133</v>
      </c>
      <c r="AY1" s="1" t="s">
        <v>238</v>
      </c>
      <c r="AZ1" s="1" t="s">
        <v>239</v>
      </c>
      <c r="BA1" s="1" t="s">
        <v>248</v>
      </c>
      <c r="BB1" s="1" t="s">
        <v>272</v>
      </c>
      <c r="BC1" s="1" t="s">
        <v>284</v>
      </c>
      <c r="BD1" s="1" t="s">
        <v>285</v>
      </c>
      <c r="BE1" s="1" t="s">
        <v>111</v>
      </c>
    </row>
    <row r="2" spans="1:20" s="59" customFormat="1" ht="12.75">
      <c r="A2" s="59">
        <v>1</v>
      </c>
      <c r="C2" s="59" t="s">
        <v>454</v>
      </c>
      <c r="D2" s="59" t="s">
        <v>201</v>
      </c>
      <c r="E2" s="59" t="s">
        <v>213</v>
      </c>
      <c r="I2" s="60"/>
      <c r="J2" s="59">
        <f aca="true" t="shared" si="0" ref="J2:J61">COUNTA(F2:I2)</f>
        <v>0</v>
      </c>
      <c r="M2" s="59">
        <v>1</v>
      </c>
      <c r="P2" s="60"/>
      <c r="Q2" s="60"/>
      <c r="S2" s="60"/>
      <c r="T2" s="60" t="s">
        <v>414</v>
      </c>
    </row>
    <row r="3" spans="1:49" ht="12.75">
      <c r="A3" s="1">
        <v>15</v>
      </c>
      <c r="C3" s="1" t="s">
        <v>322</v>
      </c>
      <c r="D3" s="1" t="s">
        <v>201</v>
      </c>
      <c r="E3" s="1" t="s">
        <v>213</v>
      </c>
      <c r="G3" s="2"/>
      <c r="H3" s="1">
        <v>15</v>
      </c>
      <c r="J3" s="1">
        <f t="shared" si="0"/>
        <v>1</v>
      </c>
      <c r="P3" s="2"/>
      <c r="Q3" s="2">
        <v>15</v>
      </c>
      <c r="S3" s="2"/>
      <c r="T3" s="2" t="s">
        <v>414</v>
      </c>
      <c r="Y3" s="1">
        <v>15</v>
      </c>
      <c r="Z3" s="1">
        <v>15</v>
      </c>
      <c r="AA3" s="1">
        <v>15</v>
      </c>
      <c r="AN3" s="1" t="s">
        <v>221</v>
      </c>
      <c r="AO3" s="1">
        <v>15</v>
      </c>
      <c r="AP3" s="1">
        <v>15</v>
      </c>
      <c r="AQ3" s="1">
        <v>15</v>
      </c>
      <c r="AU3" s="1">
        <v>15</v>
      </c>
      <c r="AV3" s="1">
        <v>15</v>
      </c>
      <c r="AW3" s="1">
        <v>15</v>
      </c>
    </row>
    <row r="4" spans="1:20" ht="12.75">
      <c r="A4" s="1">
        <v>23</v>
      </c>
      <c r="B4" s="1" t="s">
        <v>522</v>
      </c>
      <c r="C4" s="1" t="s">
        <v>331</v>
      </c>
      <c r="D4" s="1" t="s">
        <v>201</v>
      </c>
      <c r="E4" s="1" t="s">
        <v>213</v>
      </c>
      <c r="F4" s="1">
        <v>23</v>
      </c>
      <c r="G4" s="1">
        <v>23</v>
      </c>
      <c r="H4" s="1">
        <v>23</v>
      </c>
      <c r="I4" s="2"/>
      <c r="J4" s="1">
        <f>COUNTA(F4:I4)</f>
        <v>3</v>
      </c>
      <c r="P4" s="2"/>
      <c r="Q4" s="2"/>
      <c r="S4" s="2"/>
      <c r="T4" s="3" t="s">
        <v>414</v>
      </c>
    </row>
    <row r="5" spans="1:45" ht="12.75">
      <c r="A5" s="1">
        <v>24</v>
      </c>
      <c r="B5" s="1" t="s">
        <v>523</v>
      </c>
      <c r="C5" s="1" t="s">
        <v>332</v>
      </c>
      <c r="D5" s="1" t="s">
        <v>201</v>
      </c>
      <c r="E5" s="1" t="s">
        <v>213</v>
      </c>
      <c r="F5" s="1">
        <v>24</v>
      </c>
      <c r="G5" s="1">
        <v>24</v>
      </c>
      <c r="H5" s="1">
        <v>24</v>
      </c>
      <c r="J5" s="1">
        <f t="shared" si="0"/>
        <v>3</v>
      </c>
      <c r="L5" s="1">
        <v>24</v>
      </c>
      <c r="O5" s="1">
        <v>24</v>
      </c>
      <c r="P5" s="2">
        <v>24</v>
      </c>
      <c r="Q5" s="2">
        <v>24</v>
      </c>
      <c r="S5" s="2"/>
      <c r="T5" s="2"/>
      <c r="Z5" s="1">
        <v>24</v>
      </c>
      <c r="AL5" s="1">
        <v>24</v>
      </c>
      <c r="AS5" s="1">
        <v>24</v>
      </c>
    </row>
    <row r="6" spans="1:20" ht="12.75">
      <c r="A6" s="1">
        <v>25</v>
      </c>
      <c r="C6" s="1" t="s">
        <v>333</v>
      </c>
      <c r="D6" s="1" t="s">
        <v>201</v>
      </c>
      <c r="E6" s="1" t="s">
        <v>213</v>
      </c>
      <c r="G6" s="2"/>
      <c r="I6" s="2"/>
      <c r="J6" s="1">
        <f t="shared" si="0"/>
        <v>0</v>
      </c>
      <c r="M6" s="1">
        <v>25</v>
      </c>
      <c r="N6" s="1">
        <v>25</v>
      </c>
      <c r="P6" s="2"/>
      <c r="Q6" s="2"/>
      <c r="S6" s="2"/>
      <c r="T6" s="2" t="s">
        <v>414</v>
      </c>
    </row>
    <row r="7" spans="1:30" s="59" customFormat="1" ht="12.75">
      <c r="A7" s="59">
        <v>30</v>
      </c>
      <c r="C7" s="59" t="s">
        <v>524</v>
      </c>
      <c r="D7" s="59" t="s">
        <v>202</v>
      </c>
      <c r="E7" s="59" t="s">
        <v>213</v>
      </c>
      <c r="F7" s="60"/>
      <c r="J7" s="59">
        <f t="shared" si="0"/>
        <v>0</v>
      </c>
      <c r="K7" s="59">
        <v>30</v>
      </c>
      <c r="M7" s="59">
        <v>30</v>
      </c>
      <c r="T7" s="59" t="s">
        <v>414</v>
      </c>
      <c r="U7" s="61"/>
      <c r="AD7" s="61"/>
    </row>
    <row r="8" spans="1:30" s="59" customFormat="1" ht="12.75">
      <c r="A8" s="59">
        <v>31</v>
      </c>
      <c r="B8" s="59" t="s">
        <v>522</v>
      </c>
      <c r="C8" s="59" t="s">
        <v>257</v>
      </c>
      <c r="D8" s="59" t="s">
        <v>202</v>
      </c>
      <c r="E8" s="59" t="s">
        <v>213</v>
      </c>
      <c r="F8" s="60"/>
      <c r="J8" s="59">
        <f t="shared" si="0"/>
        <v>0</v>
      </c>
      <c r="M8" s="59">
        <v>31</v>
      </c>
      <c r="T8" s="59" t="s">
        <v>414</v>
      </c>
      <c r="U8" s="61"/>
      <c r="AD8" s="61"/>
    </row>
    <row r="9" spans="1:35" ht="12.75">
      <c r="A9" s="1">
        <v>32</v>
      </c>
      <c r="B9" s="1" t="s">
        <v>526</v>
      </c>
      <c r="C9" s="1" t="s">
        <v>259</v>
      </c>
      <c r="D9" s="1" t="s">
        <v>260</v>
      </c>
      <c r="E9" s="1" t="s">
        <v>213</v>
      </c>
      <c r="H9" s="1">
        <v>52</v>
      </c>
      <c r="J9" s="1">
        <f t="shared" si="0"/>
        <v>1</v>
      </c>
      <c r="T9" s="1" t="s">
        <v>414</v>
      </c>
      <c r="V9" s="1">
        <v>32</v>
      </c>
      <c r="W9" s="1">
        <v>32</v>
      </c>
      <c r="X9" s="1">
        <v>32</v>
      </c>
      <c r="Y9" s="1">
        <v>32</v>
      </c>
      <c r="Z9" s="1">
        <v>32</v>
      </c>
      <c r="AA9" s="1">
        <v>32</v>
      </c>
      <c r="AB9" s="1">
        <v>32</v>
      </c>
      <c r="AC9" s="3"/>
      <c r="AI9" s="3"/>
    </row>
    <row r="10" spans="1:50" ht="12.75">
      <c r="A10" s="1">
        <v>52</v>
      </c>
      <c r="B10"/>
      <c r="C10" s="1" t="s">
        <v>123</v>
      </c>
      <c r="D10" s="1" t="s">
        <v>260</v>
      </c>
      <c r="E10" s="1" t="s">
        <v>213</v>
      </c>
      <c r="J10" s="1">
        <f t="shared" si="0"/>
        <v>0</v>
      </c>
      <c r="M10" s="1">
        <v>52</v>
      </c>
      <c r="T10" s="1" t="s">
        <v>414</v>
      </c>
      <c r="V10" s="1">
        <v>52</v>
      </c>
      <c r="W10" s="1">
        <v>52</v>
      </c>
      <c r="Y10" s="1">
        <v>52</v>
      </c>
      <c r="Z10" s="1">
        <v>52</v>
      </c>
      <c r="AA10" s="59">
        <v>52</v>
      </c>
      <c r="AB10" s="1">
        <v>52</v>
      </c>
      <c r="AC10" s="3"/>
      <c r="AD10" s="1"/>
      <c r="AK10" s="3"/>
      <c r="AL10" s="3"/>
      <c r="AX10" s="3"/>
    </row>
    <row r="11" spans="1:32" ht="12.75">
      <c r="A11" s="1">
        <v>53</v>
      </c>
      <c r="B11"/>
      <c r="C11" s="1" t="s">
        <v>126</v>
      </c>
      <c r="D11" s="1" t="s">
        <v>260</v>
      </c>
      <c r="E11" s="1" t="s">
        <v>213</v>
      </c>
      <c r="J11" s="1">
        <f t="shared" si="0"/>
        <v>0</v>
      </c>
      <c r="M11" s="1">
        <v>53</v>
      </c>
      <c r="T11" s="1" t="s">
        <v>414</v>
      </c>
      <c r="V11" s="1">
        <v>53</v>
      </c>
      <c r="W11" s="1">
        <v>53</v>
      </c>
      <c r="Y11" s="3"/>
      <c r="AF11" s="1">
        <v>53</v>
      </c>
    </row>
    <row r="12" spans="1:20" ht="12.75">
      <c r="A12" s="1">
        <v>54</v>
      </c>
      <c r="B12"/>
      <c r="C12" s="1" t="s">
        <v>127</v>
      </c>
      <c r="D12" s="1" t="s">
        <v>260</v>
      </c>
      <c r="E12" s="1" t="s">
        <v>213</v>
      </c>
      <c r="J12" s="1">
        <f t="shared" si="0"/>
        <v>0</v>
      </c>
      <c r="T12" s="1" t="s">
        <v>414</v>
      </c>
    </row>
    <row r="13" spans="1:30" s="59" customFormat="1" ht="12.75">
      <c r="A13" s="59">
        <v>55</v>
      </c>
      <c r="B13" s="61"/>
      <c r="C13" s="59" t="s">
        <v>128</v>
      </c>
      <c r="D13" s="59" t="s">
        <v>260</v>
      </c>
      <c r="E13" s="59" t="s">
        <v>213</v>
      </c>
      <c r="J13" s="59">
        <f t="shared" si="0"/>
        <v>0</v>
      </c>
      <c r="U13" s="61"/>
      <c r="AD13" s="61"/>
    </row>
    <row r="14" spans="1:33" ht="12.75">
      <c r="A14" s="1">
        <v>56</v>
      </c>
      <c r="B14"/>
      <c r="C14" s="1" t="s">
        <v>129</v>
      </c>
      <c r="D14" s="1" t="s">
        <v>260</v>
      </c>
      <c r="E14" s="1" t="s">
        <v>213</v>
      </c>
      <c r="J14" s="1">
        <f t="shared" si="0"/>
        <v>0</v>
      </c>
      <c r="M14" s="1">
        <v>56</v>
      </c>
      <c r="T14" s="1" t="s">
        <v>414</v>
      </c>
      <c r="V14" s="59">
        <v>56</v>
      </c>
      <c r="W14" s="59">
        <v>56</v>
      </c>
      <c r="X14" s="59"/>
      <c r="Y14" s="59"/>
      <c r="Z14" s="59"/>
      <c r="AA14" s="59"/>
      <c r="AB14" s="59">
        <v>56</v>
      </c>
      <c r="AC14" s="59">
        <v>56</v>
      </c>
      <c r="AD14" s="61"/>
      <c r="AE14" s="59"/>
      <c r="AF14" s="59"/>
      <c r="AG14" s="59"/>
    </row>
    <row r="15" spans="1:32" ht="12.75">
      <c r="A15" s="1">
        <v>57</v>
      </c>
      <c r="B15"/>
      <c r="C15" s="1" t="s">
        <v>130</v>
      </c>
      <c r="D15" s="1" t="s">
        <v>260</v>
      </c>
      <c r="E15" s="1" t="s">
        <v>213</v>
      </c>
      <c r="J15" s="1">
        <f t="shared" si="0"/>
        <v>0</v>
      </c>
      <c r="M15" s="1">
        <v>57</v>
      </c>
      <c r="T15" s="1" t="s">
        <v>414</v>
      </c>
      <c r="V15" s="1">
        <v>57</v>
      </c>
      <c r="AF15" s="1">
        <v>57</v>
      </c>
    </row>
    <row r="16" spans="1:27" ht="12.75">
      <c r="A16" s="1">
        <v>58</v>
      </c>
      <c r="B16"/>
      <c r="C16" s="1" t="s">
        <v>131</v>
      </c>
      <c r="D16" s="1" t="s">
        <v>260</v>
      </c>
      <c r="E16" s="1" t="s">
        <v>213</v>
      </c>
      <c r="J16" s="1">
        <f t="shared" si="0"/>
        <v>0</v>
      </c>
      <c r="V16" s="1">
        <v>58</v>
      </c>
      <c r="W16" s="1">
        <v>58</v>
      </c>
      <c r="X16" s="1">
        <v>58</v>
      </c>
      <c r="Y16" s="1">
        <v>58</v>
      </c>
      <c r="Z16" s="1">
        <v>58</v>
      </c>
      <c r="AA16" s="1">
        <v>58</v>
      </c>
    </row>
    <row r="17" spans="1:30" ht="12.75">
      <c r="A17" s="1">
        <v>19</v>
      </c>
      <c r="C17" s="1" t="s">
        <v>326</v>
      </c>
      <c r="D17" s="1" t="s">
        <v>388</v>
      </c>
      <c r="E17" s="1" t="s">
        <v>468</v>
      </c>
      <c r="F17" s="2">
        <v>19</v>
      </c>
      <c r="H17" s="1">
        <v>19</v>
      </c>
      <c r="I17" s="2"/>
      <c r="J17" s="1">
        <f t="shared" si="0"/>
        <v>2</v>
      </c>
      <c r="P17" s="2">
        <v>19</v>
      </c>
      <c r="Q17" s="2">
        <v>19</v>
      </c>
      <c r="S17" s="2"/>
      <c r="T17" s="2" t="s">
        <v>414</v>
      </c>
      <c r="V17" s="1">
        <v>19</v>
      </c>
      <c r="W17" s="1">
        <v>19</v>
      </c>
      <c r="X17" s="1">
        <v>19</v>
      </c>
      <c r="Y17" s="1">
        <v>19</v>
      </c>
      <c r="Z17" s="1">
        <v>19</v>
      </c>
      <c r="AB17" s="1">
        <v>19</v>
      </c>
      <c r="AD17" s="1">
        <v>19</v>
      </c>
    </row>
    <row r="18" spans="1:20" ht="12.75">
      <c r="A18" s="1">
        <v>20</v>
      </c>
      <c r="B18" s="1" t="s">
        <v>477</v>
      </c>
      <c r="C18" s="1" t="s">
        <v>328</v>
      </c>
      <c r="D18" s="1" t="s">
        <v>202</v>
      </c>
      <c r="E18" s="1" t="s">
        <v>468</v>
      </c>
      <c r="F18" s="2"/>
      <c r="G18" s="2"/>
      <c r="I18" s="2"/>
      <c r="J18" s="1">
        <f t="shared" si="0"/>
        <v>0</v>
      </c>
      <c r="K18" s="1">
        <v>20</v>
      </c>
      <c r="L18" s="1">
        <v>20</v>
      </c>
      <c r="M18" s="1">
        <v>20</v>
      </c>
      <c r="N18" s="1">
        <v>20</v>
      </c>
      <c r="O18" s="1">
        <v>20</v>
      </c>
      <c r="P18" s="2"/>
      <c r="Q18" s="1">
        <v>20</v>
      </c>
      <c r="S18" s="2"/>
      <c r="T18" s="2" t="s">
        <v>414</v>
      </c>
    </row>
    <row r="19" spans="1:20" ht="12.75">
      <c r="A19" s="1">
        <v>29</v>
      </c>
      <c r="B19" s="1" t="s">
        <v>478</v>
      </c>
      <c r="C19" s="1" t="s">
        <v>249</v>
      </c>
      <c r="D19" s="1" t="s">
        <v>202</v>
      </c>
      <c r="E19" s="1" t="s">
        <v>468</v>
      </c>
      <c r="J19" s="1">
        <f t="shared" si="0"/>
        <v>0</v>
      </c>
      <c r="M19" s="1">
        <v>29</v>
      </c>
      <c r="N19" s="1">
        <v>29</v>
      </c>
      <c r="S19" s="2"/>
      <c r="T19" s="2" t="s">
        <v>414</v>
      </c>
    </row>
    <row r="20" spans="1:32" ht="12.75">
      <c r="A20" s="1">
        <v>39</v>
      </c>
      <c r="C20" s="1" t="s">
        <v>277</v>
      </c>
      <c r="D20" s="1" t="s">
        <v>388</v>
      </c>
      <c r="E20" s="1" t="s">
        <v>468</v>
      </c>
      <c r="J20" s="1">
        <f t="shared" si="0"/>
        <v>0</v>
      </c>
      <c r="M20" s="1">
        <v>39</v>
      </c>
      <c r="T20" s="1" t="s">
        <v>414</v>
      </c>
      <c r="V20" s="1">
        <v>39</v>
      </c>
      <c r="W20" s="1">
        <v>39</v>
      </c>
      <c r="X20" s="1">
        <v>39</v>
      </c>
      <c r="Y20" s="1">
        <v>39</v>
      </c>
      <c r="Z20" s="1">
        <v>39</v>
      </c>
      <c r="AB20" s="3"/>
      <c r="AD20">
        <v>39</v>
      </c>
      <c r="AF20" s="1">
        <v>39</v>
      </c>
    </row>
    <row r="21" spans="1:14" ht="12.75">
      <c r="A21" s="1">
        <v>41</v>
      </c>
      <c r="B21" s="1" t="s">
        <v>522</v>
      </c>
      <c r="C21" s="1" t="s">
        <v>286</v>
      </c>
      <c r="D21" s="1" t="s">
        <v>287</v>
      </c>
      <c r="E21" s="1" t="s">
        <v>468</v>
      </c>
      <c r="I21" s="1">
        <v>41</v>
      </c>
      <c r="J21" s="1">
        <f t="shared" si="0"/>
        <v>1</v>
      </c>
      <c r="M21" s="1">
        <v>41</v>
      </c>
      <c r="N21" s="1">
        <v>41</v>
      </c>
    </row>
    <row r="22" spans="1:39" ht="12.75">
      <c r="A22" s="1">
        <v>50</v>
      </c>
      <c r="C22" s="1" t="s">
        <v>118</v>
      </c>
      <c r="D22" s="1" t="s">
        <v>201</v>
      </c>
      <c r="E22" s="1" t="s">
        <v>468</v>
      </c>
      <c r="H22" s="1">
        <v>50</v>
      </c>
      <c r="J22" s="1">
        <f t="shared" si="0"/>
        <v>1</v>
      </c>
      <c r="M22" s="1">
        <v>50</v>
      </c>
      <c r="T22" s="1" t="s">
        <v>414</v>
      </c>
      <c r="V22" s="1">
        <v>50</v>
      </c>
      <c r="W22" s="1">
        <v>50</v>
      </c>
      <c r="Y22" s="1">
        <v>50</v>
      </c>
      <c r="AB22" s="1">
        <v>50</v>
      </c>
      <c r="AC22" s="3"/>
      <c r="AE22" s="3"/>
      <c r="AH22" s="3"/>
      <c r="AM22" s="1">
        <v>50</v>
      </c>
    </row>
    <row r="23" spans="1:30" s="59" customFormat="1" ht="12.75">
      <c r="A23" s="59">
        <v>51</v>
      </c>
      <c r="C23" s="59" t="s">
        <v>122</v>
      </c>
      <c r="D23" s="59" t="s">
        <v>201</v>
      </c>
      <c r="E23" s="1" t="s">
        <v>468</v>
      </c>
      <c r="H23" s="59">
        <v>51</v>
      </c>
      <c r="I23" s="59">
        <v>51</v>
      </c>
      <c r="J23" s="59">
        <f t="shared" si="0"/>
        <v>2</v>
      </c>
      <c r="U23" s="61"/>
      <c r="V23" s="59">
        <v>51</v>
      </c>
      <c r="W23" s="59">
        <v>51</v>
      </c>
      <c r="AB23" s="59">
        <v>51</v>
      </c>
      <c r="AD23" s="61"/>
    </row>
    <row r="24" spans="1:30" ht="12.75">
      <c r="A24" s="1">
        <v>3</v>
      </c>
      <c r="B24" s="1" t="s">
        <v>479</v>
      </c>
      <c r="C24" s="1" t="s">
        <v>300</v>
      </c>
      <c r="D24" s="1" t="s">
        <v>202</v>
      </c>
      <c r="E24" s="1" t="s">
        <v>29</v>
      </c>
      <c r="J24" s="1">
        <f t="shared" si="0"/>
        <v>0</v>
      </c>
      <c r="M24" s="1">
        <v>3</v>
      </c>
      <c r="N24" s="1">
        <v>3</v>
      </c>
      <c r="P24" s="2"/>
      <c r="Q24" s="2"/>
      <c r="AD24" s="1"/>
    </row>
    <row r="25" spans="1:31" ht="12.75">
      <c r="A25" s="1">
        <v>4</v>
      </c>
      <c r="C25" s="1" t="s">
        <v>302</v>
      </c>
      <c r="D25" s="1" t="s">
        <v>201</v>
      </c>
      <c r="E25" s="1" t="s">
        <v>29</v>
      </c>
      <c r="H25" s="2"/>
      <c r="J25" s="1">
        <f t="shared" si="0"/>
        <v>0</v>
      </c>
      <c r="M25" s="1">
        <v>4</v>
      </c>
      <c r="N25" s="1">
        <v>4</v>
      </c>
      <c r="P25" s="2"/>
      <c r="Q25" s="2"/>
      <c r="S25" s="2"/>
      <c r="T25" s="2"/>
      <c r="V25" s="1">
        <v>4</v>
      </c>
      <c r="W25" s="1">
        <v>4</v>
      </c>
      <c r="AB25" s="1">
        <v>4</v>
      </c>
      <c r="AC25" s="1">
        <v>4</v>
      </c>
      <c r="AE25" s="1">
        <v>4</v>
      </c>
    </row>
    <row r="26" spans="1:42" ht="12.75">
      <c r="A26" s="1">
        <v>6</v>
      </c>
      <c r="C26" s="1" t="s">
        <v>486</v>
      </c>
      <c r="D26" s="1" t="s">
        <v>202</v>
      </c>
      <c r="E26" s="1" t="s">
        <v>29</v>
      </c>
      <c r="F26" s="2">
        <v>6</v>
      </c>
      <c r="G26" s="1">
        <v>6</v>
      </c>
      <c r="H26" s="1">
        <v>6</v>
      </c>
      <c r="J26" s="1">
        <f t="shared" si="0"/>
        <v>3</v>
      </c>
      <c r="L26" s="1">
        <v>6</v>
      </c>
      <c r="M26" s="1">
        <v>6</v>
      </c>
      <c r="O26" s="1">
        <v>6</v>
      </c>
      <c r="P26" s="2">
        <v>6</v>
      </c>
      <c r="Q26" s="2">
        <v>6</v>
      </c>
      <c r="S26" s="2"/>
      <c r="T26" s="2" t="s">
        <v>414</v>
      </c>
      <c r="V26" s="1">
        <v>6</v>
      </c>
      <c r="W26" s="1">
        <v>6</v>
      </c>
      <c r="X26" s="1">
        <v>6</v>
      </c>
      <c r="Y26" s="1">
        <v>6</v>
      </c>
      <c r="Z26" s="1">
        <v>6</v>
      </c>
      <c r="AA26" s="1">
        <v>6</v>
      </c>
      <c r="AB26" s="1">
        <v>6</v>
      </c>
      <c r="AC26" s="1">
        <v>6</v>
      </c>
      <c r="AH26" s="1">
        <v>6</v>
      </c>
      <c r="AI26" s="1">
        <v>6</v>
      </c>
      <c r="AP26" s="1">
        <v>6</v>
      </c>
    </row>
    <row r="27" spans="1:30" ht="12.75">
      <c r="A27" s="1">
        <v>9</v>
      </c>
      <c r="B27" s="1" t="s">
        <v>479</v>
      </c>
      <c r="C27" s="1" t="s">
        <v>209</v>
      </c>
      <c r="D27" s="1" t="s">
        <v>202</v>
      </c>
      <c r="E27" s="1" t="s">
        <v>29</v>
      </c>
      <c r="G27" s="2"/>
      <c r="I27" s="2"/>
      <c r="J27" s="1">
        <f>COUNTA(F27:I27)</f>
        <v>0</v>
      </c>
      <c r="K27" s="1">
        <v>9</v>
      </c>
      <c r="L27" s="1">
        <v>9</v>
      </c>
      <c r="M27" s="1">
        <v>9</v>
      </c>
      <c r="N27" s="1">
        <v>9</v>
      </c>
      <c r="P27" s="2"/>
      <c r="Q27" s="2">
        <v>9</v>
      </c>
      <c r="S27" s="2"/>
      <c r="T27" s="2"/>
      <c r="AD27" s="1"/>
    </row>
    <row r="28" spans="1:20" ht="12.75">
      <c r="A28" s="1">
        <v>35</v>
      </c>
      <c r="B28" s="1" t="s">
        <v>479</v>
      </c>
      <c r="C28" s="1" t="s">
        <v>267</v>
      </c>
      <c r="D28" s="1" t="s">
        <v>388</v>
      </c>
      <c r="E28" s="1" t="s">
        <v>29</v>
      </c>
      <c r="J28" s="1">
        <f t="shared" si="0"/>
        <v>0</v>
      </c>
      <c r="M28" s="1">
        <v>35</v>
      </c>
      <c r="N28" s="1">
        <v>35</v>
      </c>
      <c r="S28" s="2"/>
      <c r="T28" s="2" t="s">
        <v>414</v>
      </c>
    </row>
    <row r="29" spans="1:60" ht="12.75">
      <c r="A29" s="1">
        <v>37</v>
      </c>
      <c r="C29" s="1" t="s">
        <v>269</v>
      </c>
      <c r="D29" s="1" t="s">
        <v>270</v>
      </c>
      <c r="E29" s="1" t="s">
        <v>29</v>
      </c>
      <c r="J29" s="1">
        <f t="shared" si="0"/>
        <v>0</v>
      </c>
      <c r="M29" s="1">
        <v>37</v>
      </c>
      <c r="T29" s="1" t="s">
        <v>414</v>
      </c>
      <c r="V29"/>
      <c r="W29"/>
      <c r="X29"/>
      <c r="Y29"/>
      <c r="Z29"/>
      <c r="AA29"/>
      <c r="AB29"/>
      <c r="AC29"/>
      <c r="AD29">
        <v>37</v>
      </c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</row>
    <row r="30" spans="1:47" s="59" customFormat="1" ht="12.75">
      <c r="A30" s="59">
        <v>60</v>
      </c>
      <c r="C30" s="59" t="s">
        <v>134</v>
      </c>
      <c r="D30" s="59" t="s">
        <v>202</v>
      </c>
      <c r="E30" s="59" t="s">
        <v>29</v>
      </c>
      <c r="H30" s="59">
        <v>60</v>
      </c>
      <c r="J30" s="59">
        <f t="shared" si="0"/>
        <v>1</v>
      </c>
      <c r="M30" s="59">
        <v>60</v>
      </c>
      <c r="Q30" s="59">
        <v>60</v>
      </c>
      <c r="T30" s="59" t="s">
        <v>414</v>
      </c>
      <c r="U30" s="61"/>
      <c r="V30" s="59">
        <v>60</v>
      </c>
      <c r="W30" s="59">
        <v>60</v>
      </c>
      <c r="X30" s="59">
        <v>60</v>
      </c>
      <c r="Y30" s="59">
        <v>60</v>
      </c>
      <c r="Z30" s="59">
        <v>60</v>
      </c>
      <c r="AA30" s="59">
        <v>60</v>
      </c>
      <c r="AB30" s="59">
        <v>60</v>
      </c>
      <c r="AC30" s="59">
        <v>60</v>
      </c>
      <c r="AD30" s="61"/>
      <c r="AM30" s="59">
        <v>60</v>
      </c>
      <c r="AN30" s="59">
        <v>60</v>
      </c>
      <c r="AQ30" s="59">
        <v>60</v>
      </c>
      <c r="AU30" s="59">
        <v>60</v>
      </c>
    </row>
    <row r="31" spans="1:37" s="59" customFormat="1" ht="12.75">
      <c r="A31" s="59">
        <v>61</v>
      </c>
      <c r="C31" s="59" t="s">
        <v>135</v>
      </c>
      <c r="D31" s="59" t="s">
        <v>202</v>
      </c>
      <c r="E31" s="59" t="s">
        <v>29</v>
      </c>
      <c r="H31" s="59">
        <v>61</v>
      </c>
      <c r="J31" s="59">
        <f t="shared" si="0"/>
        <v>1</v>
      </c>
      <c r="M31" s="59">
        <v>61</v>
      </c>
      <c r="Q31" s="59">
        <v>61</v>
      </c>
      <c r="T31" s="59" t="s">
        <v>414</v>
      </c>
      <c r="V31" s="59">
        <v>61</v>
      </c>
      <c r="W31" s="59">
        <v>61</v>
      </c>
      <c r="X31" s="59">
        <v>61</v>
      </c>
      <c r="Y31" s="59">
        <v>61</v>
      </c>
      <c r="Z31" s="59">
        <v>61</v>
      </c>
      <c r="AA31" s="59">
        <v>61</v>
      </c>
      <c r="AB31" s="59">
        <v>61</v>
      </c>
      <c r="AC31" s="59">
        <v>61</v>
      </c>
      <c r="AG31" s="59">
        <v>61</v>
      </c>
      <c r="AK31" s="59">
        <v>61</v>
      </c>
    </row>
    <row r="32" spans="1:57" s="3" customFormat="1" ht="12.75">
      <c r="A32" s="1">
        <v>2</v>
      </c>
      <c r="B32" s="1" t="s">
        <v>480</v>
      </c>
      <c r="C32" s="1" t="s">
        <v>412</v>
      </c>
      <c r="D32" s="1" t="s">
        <v>202</v>
      </c>
      <c r="E32" s="1" t="s">
        <v>144</v>
      </c>
      <c r="F32" s="1"/>
      <c r="G32" s="1"/>
      <c r="J32" s="59">
        <f t="shared" si="0"/>
        <v>0</v>
      </c>
      <c r="K32" s="1"/>
      <c r="L32" s="1"/>
      <c r="M32" s="1">
        <v>2</v>
      </c>
      <c r="N32" s="1">
        <v>2</v>
      </c>
      <c r="O32" s="1"/>
      <c r="P32" s="2"/>
      <c r="Q32" s="2"/>
      <c r="R32" s="1"/>
      <c r="S32" s="1"/>
      <c r="T32" s="1"/>
      <c r="V32" s="1"/>
      <c r="W32" s="1"/>
      <c r="X32" s="1"/>
      <c r="Y32" s="1"/>
      <c r="Z32" s="1"/>
      <c r="AA32" s="1"/>
      <c r="AB32" s="1"/>
      <c r="AC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20" ht="12.75">
      <c r="A33" s="1">
        <v>10</v>
      </c>
      <c r="B33" s="1" t="s">
        <v>478</v>
      </c>
      <c r="C33" s="1" t="s">
        <v>315</v>
      </c>
      <c r="D33" s="1" t="s">
        <v>202</v>
      </c>
      <c r="E33" s="1" t="s">
        <v>144</v>
      </c>
      <c r="F33" s="2"/>
      <c r="G33" s="2"/>
      <c r="J33" s="1">
        <f t="shared" si="0"/>
        <v>0</v>
      </c>
      <c r="K33" s="1">
        <v>10</v>
      </c>
      <c r="M33" s="1">
        <v>10</v>
      </c>
      <c r="N33" s="1">
        <v>10</v>
      </c>
      <c r="P33" s="2"/>
      <c r="Q33" s="2"/>
      <c r="S33" s="2"/>
      <c r="T33" s="2"/>
    </row>
    <row r="34" spans="1:30" ht="12.75">
      <c r="A34" s="1">
        <v>11</v>
      </c>
      <c r="B34" s="1" t="s">
        <v>481</v>
      </c>
      <c r="C34" s="1" t="s">
        <v>0</v>
      </c>
      <c r="D34" s="1" t="s">
        <v>202</v>
      </c>
      <c r="E34" s="1" t="s">
        <v>144</v>
      </c>
      <c r="F34" s="2"/>
      <c r="J34" s="1">
        <f t="shared" si="0"/>
        <v>0</v>
      </c>
      <c r="K34" s="1">
        <v>11</v>
      </c>
      <c r="L34" s="1">
        <v>11</v>
      </c>
      <c r="M34" s="1">
        <v>11</v>
      </c>
      <c r="N34" s="1">
        <v>11</v>
      </c>
      <c r="P34" s="2">
        <v>11</v>
      </c>
      <c r="Q34" s="1">
        <v>11</v>
      </c>
      <c r="S34" s="2"/>
      <c r="T34" s="2" t="s">
        <v>414</v>
      </c>
      <c r="AD34" s="1"/>
    </row>
    <row r="35" spans="1:28" ht="12.75">
      <c r="A35" s="1">
        <v>13</v>
      </c>
      <c r="C35" s="1" t="s">
        <v>320</v>
      </c>
      <c r="D35" s="1" t="s">
        <v>386</v>
      </c>
      <c r="E35" s="1" t="s">
        <v>144</v>
      </c>
      <c r="G35" s="2"/>
      <c r="H35" s="1">
        <v>13</v>
      </c>
      <c r="I35" s="1">
        <v>13</v>
      </c>
      <c r="J35" s="1">
        <f t="shared" si="0"/>
        <v>2</v>
      </c>
      <c r="P35" s="2"/>
      <c r="Q35" s="1">
        <v>13</v>
      </c>
      <c r="S35" s="2"/>
      <c r="T35" s="1" t="s">
        <v>414</v>
      </c>
      <c r="Z35" s="1">
        <v>13</v>
      </c>
      <c r="AB35" s="1">
        <v>13</v>
      </c>
    </row>
    <row r="36" spans="1:31" ht="12.75">
      <c r="A36" s="1">
        <v>14</v>
      </c>
      <c r="C36" s="1" t="s">
        <v>518</v>
      </c>
      <c r="D36" s="1" t="s">
        <v>386</v>
      </c>
      <c r="E36" s="1" t="s">
        <v>144</v>
      </c>
      <c r="G36" s="2"/>
      <c r="H36" s="1">
        <v>14</v>
      </c>
      <c r="I36" s="1">
        <v>14</v>
      </c>
      <c r="J36" s="1">
        <f t="shared" si="0"/>
        <v>2</v>
      </c>
      <c r="M36" s="1">
        <v>14</v>
      </c>
      <c r="N36" s="1">
        <v>14</v>
      </c>
      <c r="P36" s="2"/>
      <c r="Q36" s="2"/>
      <c r="S36" s="2"/>
      <c r="T36" s="2"/>
      <c r="AC36" s="1">
        <v>14</v>
      </c>
      <c r="AD36" s="1"/>
      <c r="AE36" s="1">
        <v>14</v>
      </c>
    </row>
    <row r="37" spans="1:20" ht="12.75">
      <c r="A37" s="1">
        <v>16</v>
      </c>
      <c r="B37" s="1" t="s">
        <v>522</v>
      </c>
      <c r="C37" s="1" t="s">
        <v>323</v>
      </c>
      <c r="D37" s="1" t="s">
        <v>202</v>
      </c>
      <c r="E37" s="1" t="s">
        <v>144</v>
      </c>
      <c r="F37" s="2"/>
      <c r="G37" s="2"/>
      <c r="H37" s="2"/>
      <c r="I37" s="2"/>
      <c r="J37" s="1">
        <f t="shared" si="0"/>
        <v>0</v>
      </c>
      <c r="P37" s="2"/>
      <c r="Q37" s="2"/>
      <c r="S37" s="2"/>
      <c r="T37" s="2"/>
    </row>
    <row r="38" spans="1:52" ht="12.75">
      <c r="A38" s="1">
        <v>18</v>
      </c>
      <c r="B38" s="1" t="s">
        <v>3</v>
      </c>
      <c r="C38" s="1" t="s">
        <v>325</v>
      </c>
      <c r="D38" s="1" t="s">
        <v>202</v>
      </c>
      <c r="E38" s="1" t="s">
        <v>564</v>
      </c>
      <c r="F38" s="2"/>
      <c r="G38" s="2"/>
      <c r="H38" s="1">
        <v>18</v>
      </c>
      <c r="I38" s="2"/>
      <c r="J38" s="1">
        <f>COUNTA(F38:I38)</f>
        <v>1</v>
      </c>
      <c r="K38" s="1">
        <v>18</v>
      </c>
      <c r="L38" s="1">
        <v>18</v>
      </c>
      <c r="M38" s="1">
        <v>18</v>
      </c>
      <c r="O38" s="1">
        <v>18</v>
      </c>
      <c r="P38" s="2">
        <v>18</v>
      </c>
      <c r="Q38" s="2">
        <v>18</v>
      </c>
      <c r="S38" s="2"/>
      <c r="T38" s="2" t="s">
        <v>414</v>
      </c>
      <c r="V38" s="1">
        <v>18</v>
      </c>
      <c r="W38" s="1">
        <v>18</v>
      </c>
      <c r="X38" s="1">
        <v>18</v>
      </c>
      <c r="Y38" s="1">
        <v>18</v>
      </c>
      <c r="Z38" s="1">
        <v>18</v>
      </c>
      <c r="AB38" s="1">
        <v>18</v>
      </c>
      <c r="AC38" s="1">
        <v>18</v>
      </c>
      <c r="AW38" s="1">
        <v>18</v>
      </c>
      <c r="AY38" s="1">
        <v>18</v>
      </c>
      <c r="AZ38" s="1">
        <v>18</v>
      </c>
    </row>
    <row r="39" spans="1:57" s="3" customFormat="1" ht="12.75">
      <c r="A39" s="1">
        <v>17</v>
      </c>
      <c r="B39" s="1" t="s">
        <v>522</v>
      </c>
      <c r="C39" s="1" t="s">
        <v>324</v>
      </c>
      <c r="D39" s="1" t="s">
        <v>202</v>
      </c>
      <c r="E39" s="1" t="s">
        <v>144</v>
      </c>
      <c r="F39" s="2"/>
      <c r="G39" s="2"/>
      <c r="H39" s="2"/>
      <c r="I39" s="2"/>
      <c r="J39" s="1">
        <f t="shared" si="0"/>
        <v>0</v>
      </c>
      <c r="K39" s="1">
        <v>17</v>
      </c>
      <c r="L39" s="1">
        <v>17</v>
      </c>
      <c r="M39" s="1">
        <v>17</v>
      </c>
      <c r="N39" s="1"/>
      <c r="O39" s="1"/>
      <c r="P39" s="2">
        <v>17</v>
      </c>
      <c r="Q39" s="1">
        <v>17</v>
      </c>
      <c r="R39" s="1"/>
      <c r="S39" s="2"/>
      <c r="T39" s="2" t="s">
        <v>414</v>
      </c>
      <c r="V39" s="1"/>
      <c r="W39" s="1"/>
      <c r="X39" s="1"/>
      <c r="Y39" s="1"/>
      <c r="Z39" s="1"/>
      <c r="AA39" s="1"/>
      <c r="AB39" s="1">
        <v>17</v>
      </c>
      <c r="AC39" s="1">
        <v>17</v>
      </c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20" ht="12.75">
      <c r="A40" s="1">
        <v>21</v>
      </c>
      <c r="B40" s="1" t="s">
        <v>530</v>
      </c>
      <c r="C40" s="1" t="s">
        <v>329</v>
      </c>
      <c r="D40" s="1" t="s">
        <v>202</v>
      </c>
      <c r="E40" s="1" t="s">
        <v>144</v>
      </c>
      <c r="G40" s="2"/>
      <c r="I40" s="2"/>
      <c r="J40" s="1">
        <f t="shared" si="0"/>
        <v>0</v>
      </c>
      <c r="P40" s="2"/>
      <c r="Q40" s="2"/>
      <c r="S40" s="2"/>
      <c r="T40" s="2"/>
    </row>
    <row r="41" spans="1:20" ht="12.75">
      <c r="A41" s="1">
        <v>33</v>
      </c>
      <c r="B41" s="1" t="s">
        <v>1</v>
      </c>
      <c r="C41" s="1" t="s">
        <v>263</v>
      </c>
      <c r="D41" s="1" t="s">
        <v>388</v>
      </c>
      <c r="E41" s="1" t="s">
        <v>144</v>
      </c>
      <c r="J41" s="1">
        <f>COUNTA(F41:I41)</f>
        <v>0</v>
      </c>
      <c r="M41" s="1">
        <v>33</v>
      </c>
      <c r="N41" s="1">
        <v>33</v>
      </c>
      <c r="S41" s="2"/>
      <c r="T41" s="2"/>
    </row>
    <row r="42" spans="1:20" ht="12.75">
      <c r="A42" s="1">
        <v>34</v>
      </c>
      <c r="C42" s="1" t="s">
        <v>265</v>
      </c>
      <c r="D42" s="1" t="s">
        <v>202</v>
      </c>
      <c r="E42" s="1" t="s">
        <v>144</v>
      </c>
      <c r="J42" s="1">
        <f t="shared" si="0"/>
        <v>0</v>
      </c>
      <c r="K42" s="1">
        <v>34</v>
      </c>
      <c r="M42" s="1">
        <v>34</v>
      </c>
      <c r="N42" s="1">
        <v>34</v>
      </c>
      <c r="Q42" s="1">
        <v>34</v>
      </c>
      <c r="S42" s="2"/>
      <c r="T42" s="2" t="s">
        <v>414</v>
      </c>
    </row>
    <row r="43" spans="1:30" s="59" customFormat="1" ht="12.75">
      <c r="A43" s="59">
        <v>45</v>
      </c>
      <c r="C43" s="59" t="s">
        <v>305</v>
      </c>
      <c r="D43" s="59" t="s">
        <v>110</v>
      </c>
      <c r="E43" s="59" t="s">
        <v>144</v>
      </c>
      <c r="F43" s="60"/>
      <c r="J43" s="59">
        <f t="shared" si="0"/>
        <v>0</v>
      </c>
      <c r="K43" s="59">
        <v>45</v>
      </c>
      <c r="L43" s="59">
        <v>45</v>
      </c>
      <c r="M43" s="59">
        <v>45</v>
      </c>
      <c r="O43" s="59">
        <v>45</v>
      </c>
      <c r="P43" s="59">
        <v>45</v>
      </c>
      <c r="Q43" s="59">
        <v>45</v>
      </c>
      <c r="T43" s="59" t="s">
        <v>414</v>
      </c>
      <c r="U43" s="61"/>
      <c r="AD43" s="61"/>
    </row>
    <row r="44" spans="1:20" s="3" customFormat="1" ht="12.75">
      <c r="A44" s="3">
        <v>46</v>
      </c>
      <c r="C44" s="3" t="s">
        <v>113</v>
      </c>
      <c r="D44" s="3" t="s">
        <v>202</v>
      </c>
      <c r="E44" s="1" t="s">
        <v>144</v>
      </c>
      <c r="H44" s="1"/>
      <c r="I44" s="1"/>
      <c r="J44" s="1">
        <f t="shared" si="0"/>
        <v>0</v>
      </c>
      <c r="K44" s="1"/>
      <c r="L44" s="1"/>
      <c r="M44" s="1"/>
      <c r="N44" s="1"/>
      <c r="O44" s="1"/>
      <c r="P44" s="3">
        <v>46</v>
      </c>
      <c r="R44" s="1"/>
      <c r="T44" s="3" t="s">
        <v>414</v>
      </c>
    </row>
    <row r="45" spans="1:57" ht="12.75">
      <c r="A45" s="3">
        <v>47</v>
      </c>
      <c r="B45" s="3"/>
      <c r="C45" s="3" t="s">
        <v>114</v>
      </c>
      <c r="D45" s="3" t="s">
        <v>202</v>
      </c>
      <c r="E45" s="1" t="s">
        <v>144</v>
      </c>
      <c r="F45" s="3"/>
      <c r="G45" s="3"/>
      <c r="J45" s="1">
        <f t="shared" si="0"/>
        <v>0</v>
      </c>
      <c r="P45" s="3"/>
      <c r="Q45" s="3"/>
      <c r="S45" s="3"/>
      <c r="T45" s="3" t="s">
        <v>414</v>
      </c>
      <c r="V45" s="3"/>
      <c r="W45" s="3"/>
      <c r="X45" s="3"/>
      <c r="Y45" s="3"/>
      <c r="Z45" s="3"/>
      <c r="AA45" s="3"/>
      <c r="AB45" s="3"/>
      <c r="AC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</row>
    <row r="46" spans="1:20" ht="12.75">
      <c r="A46" s="1">
        <v>59</v>
      </c>
      <c r="C46" s="1" t="s">
        <v>132</v>
      </c>
      <c r="D46" s="1" t="s">
        <v>202</v>
      </c>
      <c r="E46" s="1" t="s">
        <v>144</v>
      </c>
      <c r="F46" s="2"/>
      <c r="J46" s="1">
        <f t="shared" si="0"/>
        <v>0</v>
      </c>
      <c r="K46" s="1">
        <v>59</v>
      </c>
      <c r="L46" s="1">
        <v>59</v>
      </c>
      <c r="M46" s="1">
        <v>59</v>
      </c>
      <c r="N46" s="1">
        <v>59</v>
      </c>
      <c r="O46" s="1">
        <v>59</v>
      </c>
      <c r="P46" s="1">
        <v>59</v>
      </c>
      <c r="Q46" s="1">
        <v>59</v>
      </c>
      <c r="T46" s="1" t="s">
        <v>414</v>
      </c>
    </row>
    <row r="47" spans="1:57" s="3" customFormat="1" ht="12.75">
      <c r="A47" s="1">
        <v>7</v>
      </c>
      <c r="B47" s="62" t="s">
        <v>2</v>
      </c>
      <c r="C47" s="1" t="s">
        <v>312</v>
      </c>
      <c r="D47" s="1" t="s">
        <v>202</v>
      </c>
      <c r="E47" s="1" t="s">
        <v>205</v>
      </c>
      <c r="F47" s="1"/>
      <c r="G47" s="2"/>
      <c r="H47" s="1"/>
      <c r="I47" s="1"/>
      <c r="J47" s="1">
        <f t="shared" si="0"/>
        <v>0</v>
      </c>
      <c r="K47" s="1">
        <v>7</v>
      </c>
      <c r="L47" s="1">
        <v>7</v>
      </c>
      <c r="M47" s="1">
        <v>7</v>
      </c>
      <c r="N47" s="1">
        <v>7</v>
      </c>
      <c r="O47" s="1"/>
      <c r="P47" s="2"/>
      <c r="Q47" s="1">
        <v>7</v>
      </c>
      <c r="R47" s="1"/>
      <c r="S47" s="1"/>
      <c r="T47" s="1" t="s">
        <v>414</v>
      </c>
      <c r="V47" s="1"/>
      <c r="W47" s="1"/>
      <c r="X47" s="1"/>
      <c r="Y47" s="1"/>
      <c r="Z47" s="1"/>
      <c r="AA47" s="1"/>
      <c r="AB47" s="1"/>
      <c r="AC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s="3" customFormat="1" ht="12.75">
      <c r="A48" s="1">
        <v>8</v>
      </c>
      <c r="B48" s="1"/>
      <c r="C48" s="1" t="s">
        <v>313</v>
      </c>
      <c r="D48" s="1" t="s">
        <v>201</v>
      </c>
      <c r="E48" s="1" t="s">
        <v>205</v>
      </c>
      <c r="F48" s="1"/>
      <c r="G48" s="2"/>
      <c r="H48" s="1">
        <v>8</v>
      </c>
      <c r="I48" s="1">
        <v>8</v>
      </c>
      <c r="J48" s="1">
        <f t="shared" si="0"/>
        <v>2</v>
      </c>
      <c r="K48" s="1"/>
      <c r="L48" s="1"/>
      <c r="M48" s="1">
        <v>8</v>
      </c>
      <c r="N48" s="1">
        <v>8</v>
      </c>
      <c r="O48" s="1"/>
      <c r="P48" s="2"/>
      <c r="Q48" s="2"/>
      <c r="R48" s="1"/>
      <c r="S48" s="1"/>
      <c r="T48" s="1" t="s">
        <v>414</v>
      </c>
      <c r="V48" s="1">
        <v>8</v>
      </c>
      <c r="W48" s="1">
        <v>8</v>
      </c>
      <c r="X48" s="1"/>
      <c r="Y48" s="1">
        <v>8</v>
      </c>
      <c r="Z48" s="1">
        <v>8</v>
      </c>
      <c r="AA48" s="1"/>
      <c r="AB48" s="1">
        <v>8</v>
      </c>
      <c r="AC48" s="1">
        <v>8</v>
      </c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s="3" customFormat="1" ht="12.75">
      <c r="A49" s="1">
        <v>12</v>
      </c>
      <c r="B49" s="1"/>
      <c r="C49" s="1" t="s">
        <v>319</v>
      </c>
      <c r="D49" s="1" t="s">
        <v>202</v>
      </c>
      <c r="E49" s="1" t="s">
        <v>205</v>
      </c>
      <c r="F49" s="1"/>
      <c r="G49" s="2"/>
      <c r="H49" s="2"/>
      <c r="I49" s="1"/>
      <c r="J49" s="1">
        <f t="shared" si="0"/>
        <v>0</v>
      </c>
      <c r="K49" s="1"/>
      <c r="L49" s="1"/>
      <c r="M49" s="1">
        <v>12</v>
      </c>
      <c r="N49" s="1">
        <v>12</v>
      </c>
      <c r="O49" s="1"/>
      <c r="P49" s="2"/>
      <c r="Q49" s="2"/>
      <c r="R49" s="1"/>
      <c r="S49" s="2"/>
      <c r="T49" s="1" t="s">
        <v>414</v>
      </c>
      <c r="V49" s="1"/>
      <c r="W49" s="1"/>
      <c r="X49" s="1"/>
      <c r="Y49" s="1"/>
      <c r="Z49" s="1">
        <v>12</v>
      </c>
      <c r="AA49" s="1"/>
      <c r="AB49" s="1"/>
      <c r="AC49" s="1">
        <v>12</v>
      </c>
      <c r="AE49" s="1"/>
      <c r="AF49" s="1"/>
      <c r="AG49" s="1"/>
      <c r="AH49" s="1"/>
      <c r="AI49" s="1"/>
      <c r="AJ49" s="1"/>
      <c r="AK49" s="1"/>
      <c r="AL49" s="1">
        <v>12</v>
      </c>
      <c r="AM49" s="1"/>
      <c r="AN49" s="1"/>
      <c r="AP49" s="1"/>
      <c r="AQ49" s="1"/>
      <c r="AR49" s="1">
        <v>12</v>
      </c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40" ht="12.75">
      <c r="A50" s="1">
        <v>22</v>
      </c>
      <c r="C50" s="1" t="s">
        <v>330</v>
      </c>
      <c r="D50" s="1" t="s">
        <v>201</v>
      </c>
      <c r="E50" s="1" t="s">
        <v>205</v>
      </c>
      <c r="G50" s="2"/>
      <c r="H50" s="1">
        <v>22</v>
      </c>
      <c r="I50" s="1">
        <v>22</v>
      </c>
      <c r="J50" s="1">
        <f t="shared" si="0"/>
        <v>2</v>
      </c>
      <c r="P50" s="2"/>
      <c r="Q50" s="2"/>
      <c r="S50" s="2"/>
      <c r="T50" s="2"/>
      <c r="V50" s="1">
        <v>22</v>
      </c>
      <c r="W50" s="1">
        <v>22</v>
      </c>
      <c r="Z50" s="1">
        <v>22</v>
      </c>
      <c r="AB50" s="1">
        <v>22</v>
      </c>
      <c r="AM50" s="1">
        <v>22</v>
      </c>
      <c r="AN50" s="1">
        <v>22</v>
      </c>
    </row>
    <row r="51" spans="1:57" s="3" customFormat="1" ht="12.75">
      <c r="A51" s="1">
        <v>26</v>
      </c>
      <c r="B51" s="1" t="s">
        <v>4</v>
      </c>
      <c r="C51" s="1" t="s">
        <v>334</v>
      </c>
      <c r="D51" s="1" t="s">
        <v>202</v>
      </c>
      <c r="E51" s="1" t="s">
        <v>205</v>
      </c>
      <c r="F51" s="1"/>
      <c r="G51" s="2"/>
      <c r="H51" s="1">
        <v>26</v>
      </c>
      <c r="I51" s="2"/>
      <c r="J51" s="1">
        <f t="shared" si="0"/>
        <v>1</v>
      </c>
      <c r="K51" s="1">
        <v>26</v>
      </c>
      <c r="L51" s="1">
        <v>26</v>
      </c>
      <c r="M51" s="1">
        <v>26</v>
      </c>
      <c r="N51" s="1">
        <v>26</v>
      </c>
      <c r="O51" s="1">
        <v>26</v>
      </c>
      <c r="P51" s="1">
        <v>26</v>
      </c>
      <c r="Q51" s="1">
        <v>26</v>
      </c>
      <c r="R51" s="1"/>
      <c r="S51" s="2"/>
      <c r="T51" s="2"/>
      <c r="V51" s="1">
        <v>26</v>
      </c>
      <c r="W51" s="1">
        <v>26</v>
      </c>
      <c r="X51" s="1"/>
      <c r="Y51" s="1">
        <v>26</v>
      </c>
      <c r="Z51" s="1">
        <v>26</v>
      </c>
      <c r="AA51" s="1"/>
      <c r="AB51" s="1">
        <v>26</v>
      </c>
      <c r="AC51" s="1">
        <v>26</v>
      </c>
      <c r="AD51" s="3">
        <v>26</v>
      </c>
      <c r="AE51" s="1">
        <v>26</v>
      </c>
      <c r="AF51" s="1"/>
      <c r="AG51" s="1">
        <v>26</v>
      </c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>
        <v>26</v>
      </c>
      <c r="AU51" s="1"/>
      <c r="AV51" s="1"/>
      <c r="AW51" s="1"/>
      <c r="AX51" s="1"/>
      <c r="AY51" s="1"/>
      <c r="AZ51" s="1"/>
      <c r="BA51" s="1">
        <v>26</v>
      </c>
      <c r="BB51" s="1"/>
      <c r="BC51" s="1"/>
      <c r="BD51" s="1"/>
      <c r="BE51" s="1"/>
    </row>
    <row r="52" spans="1:42" ht="12.75">
      <c r="A52" s="1">
        <v>27</v>
      </c>
      <c r="B52" s="1" t="s">
        <v>5</v>
      </c>
      <c r="C52" s="1" t="s">
        <v>337</v>
      </c>
      <c r="D52" s="1" t="s">
        <v>202</v>
      </c>
      <c r="E52" s="1" t="s">
        <v>205</v>
      </c>
      <c r="G52" s="2"/>
      <c r="H52" s="1">
        <v>27</v>
      </c>
      <c r="I52" s="2"/>
      <c r="J52" s="1">
        <f t="shared" si="0"/>
        <v>1</v>
      </c>
      <c r="P52" s="2">
        <v>27</v>
      </c>
      <c r="Q52" s="2"/>
      <c r="S52" s="2"/>
      <c r="T52" s="2"/>
      <c r="V52" s="1">
        <v>27</v>
      </c>
      <c r="W52" s="1">
        <v>27</v>
      </c>
      <c r="X52" s="1">
        <v>27</v>
      </c>
      <c r="Y52" s="1">
        <v>27</v>
      </c>
      <c r="Z52" s="1">
        <v>27</v>
      </c>
      <c r="AB52" s="1">
        <v>27</v>
      </c>
      <c r="AC52" s="1">
        <v>27</v>
      </c>
      <c r="AH52" s="1">
        <v>27</v>
      </c>
      <c r="AM52" s="1">
        <v>27</v>
      </c>
      <c r="AN52" s="1">
        <v>27</v>
      </c>
      <c r="AP52" s="1">
        <v>27</v>
      </c>
    </row>
    <row r="53" spans="1:29" ht="12.75">
      <c r="A53" s="1">
        <v>28</v>
      </c>
      <c r="C53" s="1" t="s">
        <v>375</v>
      </c>
      <c r="D53" s="1" t="s">
        <v>202</v>
      </c>
      <c r="E53" s="1" t="s">
        <v>205</v>
      </c>
      <c r="G53" s="2"/>
      <c r="H53" s="1">
        <v>28</v>
      </c>
      <c r="I53" s="1">
        <v>28</v>
      </c>
      <c r="J53" s="1">
        <f t="shared" si="0"/>
        <v>2</v>
      </c>
      <c r="P53" s="2"/>
      <c r="Q53" s="2"/>
      <c r="S53" s="2"/>
      <c r="T53" s="2"/>
      <c r="V53" s="1">
        <v>28</v>
      </c>
      <c r="W53" s="1">
        <v>28</v>
      </c>
      <c r="Z53" s="1">
        <v>28</v>
      </c>
      <c r="AC53" s="1">
        <v>28</v>
      </c>
    </row>
    <row r="54" spans="1:20" ht="12.75">
      <c r="A54" s="1">
        <v>36</v>
      </c>
      <c r="B54" s="1" t="s">
        <v>522</v>
      </c>
      <c r="C54" s="1" t="s">
        <v>268</v>
      </c>
      <c r="D54" s="1" t="s">
        <v>201</v>
      </c>
      <c r="E54" s="1" t="s">
        <v>205</v>
      </c>
      <c r="J54" s="1">
        <f t="shared" si="0"/>
        <v>0</v>
      </c>
      <c r="K54" s="1">
        <v>36</v>
      </c>
      <c r="M54" s="1">
        <v>36</v>
      </c>
      <c r="N54" s="1">
        <v>36</v>
      </c>
      <c r="T54" s="1" t="s">
        <v>414</v>
      </c>
    </row>
    <row r="55" spans="1:20" s="59" customFormat="1" ht="12.75">
      <c r="A55" s="59">
        <v>38</v>
      </c>
      <c r="B55" s="59" t="s">
        <v>544</v>
      </c>
      <c r="C55" s="59" t="s">
        <v>273</v>
      </c>
      <c r="D55" s="59" t="s">
        <v>388</v>
      </c>
      <c r="E55" s="59" t="s">
        <v>205</v>
      </c>
      <c r="F55" s="61"/>
      <c r="J55" s="59">
        <f t="shared" si="0"/>
        <v>0</v>
      </c>
      <c r="K55" s="59">
        <v>38</v>
      </c>
      <c r="L55" s="59">
        <v>38</v>
      </c>
      <c r="M55" s="59">
        <v>38</v>
      </c>
      <c r="P55" s="59">
        <v>38</v>
      </c>
      <c r="T55" s="59" t="s">
        <v>414</v>
      </c>
    </row>
    <row r="56" spans="1:20" ht="12.75">
      <c r="A56" s="1">
        <v>40</v>
      </c>
      <c r="B56" s="1" t="s">
        <v>6</v>
      </c>
      <c r="C56" s="1" t="s">
        <v>279</v>
      </c>
      <c r="D56" s="1" t="s">
        <v>202</v>
      </c>
      <c r="E56" s="1" t="s">
        <v>205</v>
      </c>
      <c r="F56" s="59"/>
      <c r="J56" s="1">
        <f t="shared" si="0"/>
        <v>0</v>
      </c>
      <c r="K56" s="1">
        <v>40</v>
      </c>
      <c r="L56" s="1">
        <v>40</v>
      </c>
      <c r="M56" s="1">
        <v>40</v>
      </c>
      <c r="O56" s="1">
        <v>40</v>
      </c>
      <c r="P56" s="1">
        <v>40</v>
      </c>
      <c r="Q56" s="1">
        <v>40</v>
      </c>
      <c r="T56" s="1" t="s">
        <v>545</v>
      </c>
    </row>
    <row r="57" spans="1:30" s="59" customFormat="1" ht="12.75">
      <c r="A57" s="59">
        <v>42</v>
      </c>
      <c r="B57" s="59" t="s">
        <v>7</v>
      </c>
      <c r="C57" s="59" t="s">
        <v>108</v>
      </c>
      <c r="D57" s="59" t="s">
        <v>202</v>
      </c>
      <c r="E57" s="59" t="s">
        <v>205</v>
      </c>
      <c r="J57" s="59">
        <f t="shared" si="0"/>
        <v>0</v>
      </c>
      <c r="L57" s="59">
        <v>42</v>
      </c>
      <c r="M57" s="59">
        <v>42</v>
      </c>
      <c r="P57" s="59">
        <v>42</v>
      </c>
      <c r="Q57" s="59">
        <v>42</v>
      </c>
      <c r="T57" s="59" t="s">
        <v>414</v>
      </c>
      <c r="U57" s="61"/>
      <c r="AD57" s="61"/>
    </row>
    <row r="58" spans="1:36" ht="12.75">
      <c r="A58" s="1">
        <v>43</v>
      </c>
      <c r="C58" s="1" t="s">
        <v>453</v>
      </c>
      <c r="D58" s="1" t="s">
        <v>201</v>
      </c>
      <c r="E58" s="1" t="s">
        <v>205</v>
      </c>
      <c r="F58" s="59">
        <v>43</v>
      </c>
      <c r="G58" s="1">
        <v>43</v>
      </c>
      <c r="H58" s="1">
        <v>43</v>
      </c>
      <c r="J58" s="1">
        <f t="shared" si="0"/>
        <v>3</v>
      </c>
      <c r="P58" s="1">
        <v>43</v>
      </c>
      <c r="Q58" s="1">
        <v>43</v>
      </c>
      <c r="V58" s="1">
        <v>43</v>
      </c>
      <c r="W58" s="1">
        <v>43</v>
      </c>
      <c r="Y58" s="1">
        <v>43</v>
      </c>
      <c r="Z58" s="1">
        <v>43</v>
      </c>
      <c r="AJ58" s="1">
        <v>43</v>
      </c>
    </row>
    <row r="59" spans="1:33" ht="12.75">
      <c r="A59" s="1">
        <v>44</v>
      </c>
      <c r="C59" s="1" t="s">
        <v>109</v>
      </c>
      <c r="D59" s="1" t="s">
        <v>201</v>
      </c>
      <c r="E59" s="1" t="s">
        <v>205</v>
      </c>
      <c r="F59" s="59">
        <v>44</v>
      </c>
      <c r="G59" s="59"/>
      <c r="H59" s="1">
        <v>44</v>
      </c>
      <c r="J59" s="1">
        <f t="shared" si="0"/>
        <v>2</v>
      </c>
      <c r="P59" s="1">
        <v>44</v>
      </c>
      <c r="AB59" s="1">
        <v>44</v>
      </c>
      <c r="AC59" s="1">
        <v>44</v>
      </c>
      <c r="AG59" s="1">
        <v>44</v>
      </c>
    </row>
    <row r="60" spans="1:57" s="3" customFormat="1" ht="12.75">
      <c r="A60" s="1">
        <v>48</v>
      </c>
      <c r="B60" s="1"/>
      <c r="C60" s="1" t="s">
        <v>115</v>
      </c>
      <c r="D60" s="1" t="s">
        <v>201</v>
      </c>
      <c r="E60" s="1" t="s">
        <v>116</v>
      </c>
      <c r="F60" s="1"/>
      <c r="G60" s="1"/>
      <c r="H60" s="1">
        <v>48</v>
      </c>
      <c r="I60" s="1">
        <v>48</v>
      </c>
      <c r="J60" s="1">
        <f t="shared" si="0"/>
        <v>2</v>
      </c>
      <c r="K60" s="1"/>
      <c r="L60" s="1"/>
      <c r="M60" s="1"/>
      <c r="N60" s="1"/>
      <c r="O60" s="1"/>
      <c r="P60" s="1"/>
      <c r="Q60" s="1"/>
      <c r="R60" s="1"/>
      <c r="S60" s="1"/>
      <c r="T60" s="1" t="s">
        <v>414</v>
      </c>
      <c r="V60" s="1">
        <v>48</v>
      </c>
      <c r="Y60" s="1">
        <v>48</v>
      </c>
      <c r="Z60" s="1">
        <v>48</v>
      </c>
      <c r="AA60" s="1"/>
      <c r="AB60" s="1">
        <v>48</v>
      </c>
      <c r="AE60" s="1"/>
      <c r="AF60" s="1"/>
      <c r="AG60" s="1"/>
      <c r="AH60" s="1"/>
      <c r="AI60" s="1"/>
      <c r="AJ60" s="1"/>
      <c r="AK60" s="1"/>
      <c r="AL60" s="1"/>
      <c r="AM60" s="1">
        <v>48</v>
      </c>
      <c r="AN60" s="1">
        <v>48</v>
      </c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s="3" customFormat="1" ht="12.75">
      <c r="A61" s="1">
        <v>49</v>
      </c>
      <c r="B61" s="1"/>
      <c r="C61" s="1" t="s">
        <v>117</v>
      </c>
      <c r="D61" s="1" t="s">
        <v>201</v>
      </c>
      <c r="E61" s="1" t="s">
        <v>116</v>
      </c>
      <c r="F61" s="1"/>
      <c r="G61" s="1"/>
      <c r="H61" s="1">
        <v>49</v>
      </c>
      <c r="I61" s="1">
        <v>49</v>
      </c>
      <c r="J61" s="1">
        <f t="shared" si="0"/>
        <v>2</v>
      </c>
      <c r="K61" s="1"/>
      <c r="L61" s="1"/>
      <c r="M61" s="1"/>
      <c r="N61" s="1"/>
      <c r="O61" s="1"/>
      <c r="P61" s="1"/>
      <c r="Q61" s="1"/>
      <c r="R61" s="1"/>
      <c r="S61" s="1"/>
      <c r="T61" s="1"/>
      <c r="V61" s="1">
        <v>49</v>
      </c>
      <c r="W61" s="1">
        <v>49</v>
      </c>
      <c r="X61" s="1"/>
      <c r="Y61" s="1">
        <v>49</v>
      </c>
      <c r="Z61" s="1">
        <v>49</v>
      </c>
      <c r="AA61" s="1"/>
      <c r="AB61" s="1">
        <v>49</v>
      </c>
      <c r="AC61" s="1"/>
      <c r="AE61" s="1"/>
      <c r="AF61" s="1"/>
      <c r="AG61" s="1"/>
      <c r="AH61" s="1"/>
      <c r="AI61" s="1"/>
      <c r="AJ61" s="1"/>
      <c r="AK61" s="1"/>
      <c r="AL61" s="1"/>
      <c r="AM61" s="1">
        <v>49</v>
      </c>
      <c r="AN61" s="1">
        <v>49</v>
      </c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1:57" ht="12.75">
      <c r="K62" s="1">
        <f aca="true" t="shared" si="1" ref="K62:U62">COUNTA(K2:K61)</f>
        <v>15</v>
      </c>
      <c r="L62" s="1">
        <f t="shared" si="1"/>
        <v>14</v>
      </c>
      <c r="M62" s="1">
        <f t="shared" si="1"/>
        <v>39</v>
      </c>
      <c r="N62" s="1">
        <f t="shared" si="1"/>
        <v>20</v>
      </c>
      <c r="O62" s="1">
        <f t="shared" si="1"/>
        <v>8</v>
      </c>
      <c r="P62" s="1">
        <f t="shared" si="1"/>
        <v>16</v>
      </c>
      <c r="Q62" s="1">
        <f t="shared" si="1"/>
        <v>20</v>
      </c>
      <c r="R62" s="1">
        <f t="shared" si="1"/>
        <v>0</v>
      </c>
      <c r="S62" s="1">
        <f t="shared" si="1"/>
        <v>0</v>
      </c>
      <c r="T62" s="1">
        <f t="shared" si="1"/>
        <v>39</v>
      </c>
      <c r="U62" s="1">
        <f t="shared" si="1"/>
        <v>0</v>
      </c>
      <c r="V62" s="1">
        <f aca="true" t="shared" si="2" ref="V62:BE62">COUNTA(V2:V61)</f>
        <v>23</v>
      </c>
      <c r="W62" s="1">
        <f>COUNTA(W2:W61)</f>
        <v>21</v>
      </c>
      <c r="X62" s="1">
        <f t="shared" si="2"/>
        <v>9</v>
      </c>
      <c r="Y62" s="1">
        <f t="shared" si="2"/>
        <v>17</v>
      </c>
      <c r="Z62" s="1">
        <f t="shared" si="2"/>
        <v>21</v>
      </c>
      <c r="AA62" s="1">
        <f t="shared" si="2"/>
        <v>7</v>
      </c>
      <c r="AB62" s="1">
        <f t="shared" si="2"/>
        <v>20</v>
      </c>
      <c r="AC62" s="1">
        <f t="shared" si="2"/>
        <v>14</v>
      </c>
      <c r="AD62" s="1">
        <f t="shared" si="2"/>
        <v>4</v>
      </c>
      <c r="AE62" s="1">
        <f t="shared" si="2"/>
        <v>3</v>
      </c>
      <c r="AF62" s="1">
        <f t="shared" si="2"/>
        <v>3</v>
      </c>
      <c r="AG62" s="1">
        <f t="shared" si="2"/>
        <v>3</v>
      </c>
      <c r="AH62" s="1">
        <f t="shared" si="2"/>
        <v>2</v>
      </c>
      <c r="AI62" s="1">
        <f t="shared" si="2"/>
        <v>1</v>
      </c>
      <c r="AJ62" s="1">
        <f t="shared" si="2"/>
        <v>1</v>
      </c>
      <c r="AK62" s="1">
        <f t="shared" si="2"/>
        <v>1</v>
      </c>
      <c r="AL62" s="1">
        <f t="shared" si="2"/>
        <v>2</v>
      </c>
      <c r="AM62" s="1">
        <f t="shared" si="2"/>
        <v>6</v>
      </c>
      <c r="AN62" s="1">
        <f t="shared" si="2"/>
        <v>6</v>
      </c>
      <c r="AO62" s="1">
        <f t="shared" si="2"/>
        <v>1</v>
      </c>
      <c r="AP62" s="1">
        <f t="shared" si="2"/>
        <v>3</v>
      </c>
      <c r="AQ62" s="1">
        <f t="shared" si="2"/>
        <v>2</v>
      </c>
      <c r="AR62" s="1">
        <f t="shared" si="2"/>
        <v>1</v>
      </c>
      <c r="AS62" s="1">
        <f t="shared" si="2"/>
        <v>1</v>
      </c>
      <c r="AT62" s="1">
        <f t="shared" si="2"/>
        <v>1</v>
      </c>
      <c r="AU62" s="1">
        <f t="shared" si="2"/>
        <v>2</v>
      </c>
      <c r="AV62" s="1">
        <f t="shared" si="2"/>
        <v>1</v>
      </c>
      <c r="AW62" s="1">
        <f t="shared" si="2"/>
        <v>2</v>
      </c>
      <c r="AX62" s="1">
        <f t="shared" si="2"/>
        <v>0</v>
      </c>
      <c r="AY62" s="1">
        <f t="shared" si="2"/>
        <v>1</v>
      </c>
      <c r="AZ62" s="1">
        <f t="shared" si="2"/>
        <v>1</v>
      </c>
      <c r="BA62" s="1">
        <f t="shared" si="2"/>
        <v>1</v>
      </c>
      <c r="BB62" s="1">
        <f t="shared" si="2"/>
        <v>0</v>
      </c>
      <c r="BC62" s="1">
        <f t="shared" si="2"/>
        <v>0</v>
      </c>
      <c r="BD62" s="1">
        <f t="shared" si="2"/>
        <v>0</v>
      </c>
      <c r="BE62" s="1">
        <f t="shared" si="2"/>
        <v>0</v>
      </c>
    </row>
    <row r="63" ht="12.75">
      <c r="AD63" s="1"/>
    </row>
    <row r="64" ht="12.75">
      <c r="AD64" s="1"/>
    </row>
    <row r="65" ht="12.75">
      <c r="AD65" s="1"/>
    </row>
    <row r="66" ht="12.75">
      <c r="AD66" s="1"/>
    </row>
    <row r="67" ht="12.75">
      <c r="AD67" s="1"/>
    </row>
    <row r="68" ht="12.75">
      <c r="AD68" s="1"/>
    </row>
    <row r="69" ht="12.75">
      <c r="AD69" s="1"/>
    </row>
    <row r="70" ht="12.75">
      <c r="AD70" s="1"/>
    </row>
    <row r="71" ht="12.75">
      <c r="AD71" s="1"/>
    </row>
    <row r="72" ht="12.75">
      <c r="AD72" s="1"/>
    </row>
    <row r="73" ht="12.75">
      <c r="AD73" s="1"/>
    </row>
    <row r="74" ht="12.75">
      <c r="AD74" s="1"/>
    </row>
    <row r="75" ht="12.75">
      <c r="AD75" s="1"/>
    </row>
    <row r="77" spans="3:38" ht="12.75">
      <c r="C77" s="1" t="s">
        <v>213</v>
      </c>
      <c r="E77" s="1">
        <f>COUNTA(E2:E16)</f>
        <v>15</v>
      </c>
      <c r="F77" s="1">
        <f>COUNTA(F2:F16)</f>
        <v>2</v>
      </c>
      <c r="G77" s="1">
        <f>COUNTA(G2:G16)</f>
        <v>2</v>
      </c>
      <c r="H77" s="1">
        <f>COUNTA(H2:H16)</f>
        <v>4</v>
      </c>
      <c r="I77" s="1">
        <f>COUNTA(I2:I16)</f>
        <v>0</v>
      </c>
      <c r="K77" s="1">
        <f aca="true" t="shared" si="3" ref="K77:Q77">COUNTA(K2:K16)</f>
        <v>1</v>
      </c>
      <c r="L77" s="1">
        <f t="shared" si="3"/>
        <v>1</v>
      </c>
      <c r="M77" s="1">
        <f t="shared" si="3"/>
        <v>8</v>
      </c>
      <c r="N77" s="1">
        <f t="shared" si="3"/>
        <v>1</v>
      </c>
      <c r="O77" s="1">
        <f t="shared" si="3"/>
        <v>1</v>
      </c>
      <c r="P77" s="1">
        <f t="shared" si="3"/>
        <v>1</v>
      </c>
      <c r="Q77" s="1">
        <f t="shared" si="3"/>
        <v>2</v>
      </c>
      <c r="V77" s="1">
        <f aca="true" t="shared" si="4" ref="V77:AL77">COUNTA(V2:V16)</f>
        <v>6</v>
      </c>
      <c r="W77" s="1">
        <f t="shared" si="4"/>
        <v>5</v>
      </c>
      <c r="X77" s="1">
        <f t="shared" si="4"/>
        <v>2</v>
      </c>
      <c r="Y77" s="1">
        <f t="shared" si="4"/>
        <v>4</v>
      </c>
      <c r="Z77" s="1">
        <f t="shared" si="4"/>
        <v>5</v>
      </c>
      <c r="AA77" s="1">
        <f t="shared" si="4"/>
        <v>4</v>
      </c>
      <c r="AB77" s="1">
        <f t="shared" si="4"/>
        <v>3</v>
      </c>
      <c r="AC77" s="1">
        <f t="shared" si="4"/>
        <v>1</v>
      </c>
      <c r="AD77" s="1">
        <f t="shared" si="4"/>
        <v>0</v>
      </c>
      <c r="AE77" s="1">
        <f t="shared" si="4"/>
        <v>0</v>
      </c>
      <c r="AF77" s="1">
        <f t="shared" si="4"/>
        <v>2</v>
      </c>
      <c r="AG77" s="1">
        <f t="shared" si="4"/>
        <v>0</v>
      </c>
      <c r="AH77" s="1">
        <f t="shared" si="4"/>
        <v>0</v>
      </c>
      <c r="AI77" s="1">
        <f t="shared" si="4"/>
        <v>0</v>
      </c>
      <c r="AJ77" s="1">
        <f t="shared" si="4"/>
        <v>0</v>
      </c>
      <c r="AK77" s="1">
        <f t="shared" si="4"/>
        <v>0</v>
      </c>
      <c r="AL77" s="1">
        <f t="shared" si="4"/>
        <v>1</v>
      </c>
    </row>
    <row r="78" spans="3:38" ht="12.75">
      <c r="C78" s="1" t="s">
        <v>396</v>
      </c>
      <c r="E78" s="1">
        <f>COUNTA(E17:E23)</f>
        <v>7</v>
      </c>
      <c r="F78" s="1">
        <f>COUNTA(F17:F23)</f>
        <v>1</v>
      </c>
      <c r="G78" s="1">
        <f>COUNTA(G17:G23)</f>
        <v>0</v>
      </c>
      <c r="H78" s="1">
        <f>COUNTA(H17:H23)</f>
        <v>3</v>
      </c>
      <c r="I78" s="1">
        <f>COUNTA(I17:I23)</f>
        <v>2</v>
      </c>
      <c r="K78" s="1">
        <f aca="true" t="shared" si="5" ref="K78:Q78">COUNTA(K17:K23)</f>
        <v>1</v>
      </c>
      <c r="L78" s="1">
        <f t="shared" si="5"/>
        <v>1</v>
      </c>
      <c r="M78" s="1">
        <f t="shared" si="5"/>
        <v>5</v>
      </c>
      <c r="N78" s="1">
        <f t="shared" si="5"/>
        <v>3</v>
      </c>
      <c r="O78" s="1">
        <f t="shared" si="5"/>
        <v>1</v>
      </c>
      <c r="P78" s="1">
        <f t="shared" si="5"/>
        <v>1</v>
      </c>
      <c r="Q78" s="1">
        <f t="shared" si="5"/>
        <v>2</v>
      </c>
      <c r="V78" s="1">
        <f aca="true" t="shared" si="6" ref="V78:AL78">COUNTA(V17:V23)</f>
        <v>4</v>
      </c>
      <c r="W78" s="1">
        <f t="shared" si="6"/>
        <v>4</v>
      </c>
      <c r="X78" s="1">
        <f t="shared" si="6"/>
        <v>2</v>
      </c>
      <c r="Y78" s="1">
        <f t="shared" si="6"/>
        <v>3</v>
      </c>
      <c r="Z78" s="1">
        <f t="shared" si="6"/>
        <v>2</v>
      </c>
      <c r="AA78" s="1">
        <f t="shared" si="6"/>
        <v>0</v>
      </c>
      <c r="AB78" s="1">
        <f t="shared" si="6"/>
        <v>3</v>
      </c>
      <c r="AC78" s="1">
        <f t="shared" si="6"/>
        <v>0</v>
      </c>
      <c r="AD78" s="1">
        <f t="shared" si="6"/>
        <v>2</v>
      </c>
      <c r="AE78" s="1">
        <f t="shared" si="6"/>
        <v>0</v>
      </c>
      <c r="AF78" s="1">
        <f t="shared" si="6"/>
        <v>1</v>
      </c>
      <c r="AG78" s="1">
        <f t="shared" si="6"/>
        <v>0</v>
      </c>
      <c r="AH78" s="1">
        <f t="shared" si="6"/>
        <v>0</v>
      </c>
      <c r="AI78" s="1">
        <f t="shared" si="6"/>
        <v>0</v>
      </c>
      <c r="AJ78" s="1">
        <f t="shared" si="6"/>
        <v>0</v>
      </c>
      <c r="AK78" s="1">
        <f t="shared" si="6"/>
        <v>0</v>
      </c>
      <c r="AL78" s="1">
        <f t="shared" si="6"/>
        <v>0</v>
      </c>
    </row>
    <row r="79" spans="3:30" ht="12.75">
      <c r="C79" s="1" t="s">
        <v>482</v>
      </c>
      <c r="AD79" s="1"/>
    </row>
    <row r="80" spans="3:38" ht="12.75">
      <c r="C80" s="1" t="s">
        <v>29</v>
      </c>
      <c r="E80" s="1">
        <f>COUNTA(E24:E31)</f>
        <v>8</v>
      </c>
      <c r="F80" s="1">
        <f>COUNTA(F24:F31)</f>
        <v>1</v>
      </c>
      <c r="G80" s="1">
        <f>COUNTA(G24:G31)</f>
        <v>1</v>
      </c>
      <c r="H80" s="1">
        <f>COUNTA(H24:H31)</f>
        <v>3</v>
      </c>
      <c r="I80" s="1">
        <f>COUNTA(I24:I31)</f>
        <v>0</v>
      </c>
      <c r="K80" s="1">
        <f aca="true" t="shared" si="7" ref="K80:Q80">COUNTA(K24:K31)</f>
        <v>1</v>
      </c>
      <c r="L80" s="1">
        <f t="shared" si="7"/>
        <v>2</v>
      </c>
      <c r="M80" s="1">
        <f t="shared" si="7"/>
        <v>8</v>
      </c>
      <c r="N80" s="1">
        <f t="shared" si="7"/>
        <v>4</v>
      </c>
      <c r="O80" s="1">
        <f t="shared" si="7"/>
        <v>1</v>
      </c>
      <c r="P80" s="1">
        <f t="shared" si="7"/>
        <v>1</v>
      </c>
      <c r="Q80" s="1">
        <f t="shared" si="7"/>
        <v>4</v>
      </c>
      <c r="V80" s="1">
        <f aca="true" t="shared" si="8" ref="V80:AL80">COUNTA(V24:V31)</f>
        <v>4</v>
      </c>
      <c r="W80" s="1">
        <f t="shared" si="8"/>
        <v>4</v>
      </c>
      <c r="X80" s="1">
        <f t="shared" si="8"/>
        <v>3</v>
      </c>
      <c r="Y80" s="1">
        <f t="shared" si="8"/>
        <v>3</v>
      </c>
      <c r="Z80" s="1">
        <f t="shared" si="8"/>
        <v>3</v>
      </c>
      <c r="AA80" s="1">
        <f t="shared" si="8"/>
        <v>3</v>
      </c>
      <c r="AB80" s="1">
        <f t="shared" si="8"/>
        <v>4</v>
      </c>
      <c r="AC80" s="1">
        <f t="shared" si="8"/>
        <v>4</v>
      </c>
      <c r="AD80" s="1">
        <f t="shared" si="8"/>
        <v>1</v>
      </c>
      <c r="AE80" s="1">
        <f t="shared" si="8"/>
        <v>1</v>
      </c>
      <c r="AF80" s="1">
        <f t="shared" si="8"/>
        <v>0</v>
      </c>
      <c r="AG80" s="1">
        <f t="shared" si="8"/>
        <v>1</v>
      </c>
      <c r="AH80" s="1">
        <f t="shared" si="8"/>
        <v>1</v>
      </c>
      <c r="AI80" s="1">
        <f t="shared" si="8"/>
        <v>1</v>
      </c>
      <c r="AJ80" s="1">
        <f t="shared" si="8"/>
        <v>0</v>
      </c>
      <c r="AK80" s="1">
        <f t="shared" si="8"/>
        <v>1</v>
      </c>
      <c r="AL80" s="1">
        <f t="shared" si="8"/>
        <v>0</v>
      </c>
    </row>
    <row r="81" spans="3:38" ht="12.75">
      <c r="C81" s="1" t="s">
        <v>104</v>
      </c>
      <c r="E81" s="1">
        <f>COUNTA(E32:E46)</f>
        <v>15</v>
      </c>
      <c r="F81" s="1">
        <f>COUNTA(F32:F46)</f>
        <v>0</v>
      </c>
      <c r="G81" s="1">
        <f>COUNTA(G32:G46)</f>
        <v>0</v>
      </c>
      <c r="H81" s="1">
        <f>COUNTA(H32:H46)</f>
        <v>3</v>
      </c>
      <c r="I81" s="1">
        <f>COUNTA(I32:I46)</f>
        <v>2</v>
      </c>
      <c r="K81" s="1">
        <f aca="true" t="shared" si="9" ref="K81:Q81">COUNTA(K32:K46)</f>
        <v>7</v>
      </c>
      <c r="L81" s="1">
        <f t="shared" si="9"/>
        <v>5</v>
      </c>
      <c r="M81" s="1">
        <f t="shared" si="9"/>
        <v>10</v>
      </c>
      <c r="N81" s="1">
        <f t="shared" si="9"/>
        <v>7</v>
      </c>
      <c r="O81" s="1">
        <f t="shared" si="9"/>
        <v>3</v>
      </c>
      <c r="P81" s="1">
        <f t="shared" si="9"/>
        <v>6</v>
      </c>
      <c r="Q81" s="1">
        <f t="shared" si="9"/>
        <v>7</v>
      </c>
      <c r="V81" s="1">
        <f aca="true" t="shared" si="10" ref="V81:AL81">COUNTA(V32:V46)</f>
        <v>1</v>
      </c>
      <c r="W81" s="1">
        <f t="shared" si="10"/>
        <v>1</v>
      </c>
      <c r="X81" s="1">
        <f t="shared" si="10"/>
        <v>1</v>
      </c>
      <c r="Y81" s="1">
        <f t="shared" si="10"/>
        <v>1</v>
      </c>
      <c r="Z81" s="1">
        <f t="shared" si="10"/>
        <v>2</v>
      </c>
      <c r="AA81" s="1">
        <f t="shared" si="10"/>
        <v>0</v>
      </c>
      <c r="AB81" s="1">
        <f t="shared" si="10"/>
        <v>3</v>
      </c>
      <c r="AC81" s="1">
        <f t="shared" si="10"/>
        <v>3</v>
      </c>
      <c r="AD81" s="1">
        <f t="shared" si="10"/>
        <v>0</v>
      </c>
      <c r="AE81" s="1">
        <f t="shared" si="10"/>
        <v>1</v>
      </c>
      <c r="AF81" s="1">
        <f t="shared" si="10"/>
        <v>0</v>
      </c>
      <c r="AG81" s="1">
        <f t="shared" si="10"/>
        <v>0</v>
      </c>
      <c r="AH81" s="1">
        <f t="shared" si="10"/>
        <v>0</v>
      </c>
      <c r="AI81" s="1">
        <f t="shared" si="10"/>
        <v>0</v>
      </c>
      <c r="AJ81" s="1">
        <f t="shared" si="10"/>
        <v>0</v>
      </c>
      <c r="AK81" s="1">
        <f t="shared" si="10"/>
        <v>0</v>
      </c>
      <c r="AL81" s="1">
        <f t="shared" si="10"/>
        <v>0</v>
      </c>
    </row>
    <row r="82" spans="3:38" ht="12.75">
      <c r="C82" s="1" t="s">
        <v>205</v>
      </c>
      <c r="E82" s="1">
        <f>COUNTA(E47:E59)</f>
        <v>13</v>
      </c>
      <c r="F82" s="1">
        <f>COUNTA(F47:F59)</f>
        <v>2</v>
      </c>
      <c r="G82" s="1">
        <f>COUNTA(G47:G59)</f>
        <v>1</v>
      </c>
      <c r="H82" s="1">
        <f>COUNTA(H47:H59)</f>
        <v>7</v>
      </c>
      <c r="I82" s="1">
        <f>COUNTA(I47:I59)</f>
        <v>3</v>
      </c>
      <c r="K82" s="1">
        <f aca="true" t="shared" si="11" ref="K82:Q82">COUNTA(K47:K59)</f>
        <v>5</v>
      </c>
      <c r="L82" s="1">
        <f t="shared" si="11"/>
        <v>5</v>
      </c>
      <c r="M82" s="1">
        <f t="shared" si="11"/>
        <v>8</v>
      </c>
      <c r="N82" s="1">
        <f t="shared" si="11"/>
        <v>5</v>
      </c>
      <c r="O82" s="1">
        <f t="shared" si="11"/>
        <v>2</v>
      </c>
      <c r="P82" s="1">
        <f t="shared" si="11"/>
        <v>7</v>
      </c>
      <c r="Q82" s="1">
        <f t="shared" si="11"/>
        <v>5</v>
      </c>
      <c r="V82" s="1">
        <f aca="true" t="shared" si="12" ref="V82:AL82">COUNTA(V47:V59)</f>
        <v>6</v>
      </c>
      <c r="W82" s="1">
        <f t="shared" si="12"/>
        <v>6</v>
      </c>
      <c r="X82" s="1">
        <f t="shared" si="12"/>
        <v>1</v>
      </c>
      <c r="Y82" s="1">
        <f t="shared" si="12"/>
        <v>4</v>
      </c>
      <c r="Z82" s="1">
        <f t="shared" si="12"/>
        <v>7</v>
      </c>
      <c r="AA82" s="1">
        <f t="shared" si="12"/>
        <v>0</v>
      </c>
      <c r="AB82" s="1">
        <f t="shared" si="12"/>
        <v>5</v>
      </c>
      <c r="AC82" s="1">
        <f t="shared" si="12"/>
        <v>6</v>
      </c>
      <c r="AD82" s="1">
        <f t="shared" si="12"/>
        <v>1</v>
      </c>
      <c r="AE82" s="1">
        <f t="shared" si="12"/>
        <v>1</v>
      </c>
      <c r="AF82" s="1">
        <f t="shared" si="12"/>
        <v>0</v>
      </c>
      <c r="AG82" s="1">
        <f t="shared" si="12"/>
        <v>2</v>
      </c>
      <c r="AH82" s="1">
        <f t="shared" si="12"/>
        <v>1</v>
      </c>
      <c r="AI82" s="1">
        <f t="shared" si="12"/>
        <v>0</v>
      </c>
      <c r="AJ82" s="1">
        <f t="shared" si="12"/>
        <v>1</v>
      </c>
      <c r="AK82" s="1">
        <f t="shared" si="12"/>
        <v>0</v>
      </c>
      <c r="AL82" s="1">
        <f t="shared" si="12"/>
        <v>1</v>
      </c>
    </row>
    <row r="83" spans="3:38" ht="12.75">
      <c r="C83" s="1" t="s">
        <v>116</v>
      </c>
      <c r="E83" s="1">
        <f>COUNTA(E60:E61)</f>
        <v>2</v>
      </c>
      <c r="F83" s="1">
        <f>COUNTA(F60:F61)</f>
        <v>0</v>
      </c>
      <c r="G83" s="1">
        <f>COUNTA(G60:G61)</f>
        <v>0</v>
      </c>
      <c r="H83" s="1">
        <f>COUNTA(H60:H61)</f>
        <v>2</v>
      </c>
      <c r="I83" s="1">
        <f>COUNTA(I60:I61)</f>
        <v>2</v>
      </c>
      <c r="K83" s="1">
        <f aca="true" t="shared" si="13" ref="K83:Q83">COUNTA(K60:K61)</f>
        <v>0</v>
      </c>
      <c r="L83" s="1">
        <f t="shared" si="13"/>
        <v>0</v>
      </c>
      <c r="M83" s="1">
        <f t="shared" si="13"/>
        <v>0</v>
      </c>
      <c r="N83" s="1">
        <f t="shared" si="13"/>
        <v>0</v>
      </c>
      <c r="O83" s="1">
        <f t="shared" si="13"/>
        <v>0</v>
      </c>
      <c r="P83" s="1">
        <f t="shared" si="13"/>
        <v>0</v>
      </c>
      <c r="Q83" s="1">
        <f t="shared" si="13"/>
        <v>0</v>
      </c>
      <c r="V83" s="1">
        <f aca="true" t="shared" si="14" ref="V83:AL83">COUNTA(V60:V61)</f>
        <v>2</v>
      </c>
      <c r="W83" s="1">
        <f t="shared" si="14"/>
        <v>1</v>
      </c>
      <c r="X83" s="1">
        <f t="shared" si="14"/>
        <v>0</v>
      </c>
      <c r="Y83" s="1">
        <f t="shared" si="14"/>
        <v>2</v>
      </c>
      <c r="Z83" s="1">
        <f t="shared" si="14"/>
        <v>2</v>
      </c>
      <c r="AA83" s="1">
        <f t="shared" si="14"/>
        <v>0</v>
      </c>
      <c r="AB83" s="1">
        <f t="shared" si="14"/>
        <v>2</v>
      </c>
      <c r="AC83" s="1">
        <f t="shared" si="14"/>
        <v>0</v>
      </c>
      <c r="AD83" s="1">
        <f t="shared" si="14"/>
        <v>0</v>
      </c>
      <c r="AE83" s="1">
        <f t="shared" si="14"/>
        <v>0</v>
      </c>
      <c r="AF83" s="1">
        <f t="shared" si="14"/>
        <v>0</v>
      </c>
      <c r="AG83" s="1">
        <f t="shared" si="14"/>
        <v>0</v>
      </c>
      <c r="AH83" s="1">
        <f t="shared" si="14"/>
        <v>0</v>
      </c>
      <c r="AI83" s="1">
        <f t="shared" si="14"/>
        <v>0</v>
      </c>
      <c r="AJ83" s="1">
        <f t="shared" si="14"/>
        <v>0</v>
      </c>
      <c r="AK83" s="1">
        <f t="shared" si="14"/>
        <v>0</v>
      </c>
      <c r="AL83" s="1">
        <f t="shared" si="14"/>
        <v>0</v>
      </c>
    </row>
    <row r="84" spans="5:38" ht="12.75">
      <c r="E84" s="1">
        <f>SUM(E77:E83)</f>
        <v>60</v>
      </c>
      <c r="F84" s="1">
        <f>SUM(F77:F83)</f>
        <v>6</v>
      </c>
      <c r="G84" s="1">
        <f>SUM(G77:G83)</f>
        <v>4</v>
      </c>
      <c r="H84" s="1">
        <f>SUM(H77:H83)</f>
        <v>22</v>
      </c>
      <c r="I84" s="1">
        <f>SUM(I77:I83)</f>
        <v>9</v>
      </c>
      <c r="K84" s="1">
        <f aca="true" t="shared" si="15" ref="K84:Q84">SUM(K77:K83)</f>
        <v>15</v>
      </c>
      <c r="L84" s="1">
        <f t="shared" si="15"/>
        <v>14</v>
      </c>
      <c r="M84" s="1">
        <f t="shared" si="15"/>
        <v>39</v>
      </c>
      <c r="N84" s="1">
        <f t="shared" si="15"/>
        <v>20</v>
      </c>
      <c r="O84" s="1">
        <f t="shared" si="15"/>
        <v>8</v>
      </c>
      <c r="P84" s="1">
        <f t="shared" si="15"/>
        <v>16</v>
      </c>
      <c r="Q84" s="1">
        <f t="shared" si="15"/>
        <v>20</v>
      </c>
      <c r="V84" s="1">
        <f aca="true" t="shared" si="16" ref="V84:AK84">SUM(V77:V83)</f>
        <v>23</v>
      </c>
      <c r="W84" s="1">
        <f t="shared" si="16"/>
        <v>21</v>
      </c>
      <c r="X84" s="1">
        <f t="shared" si="16"/>
        <v>9</v>
      </c>
      <c r="Y84" s="1">
        <f t="shared" si="16"/>
        <v>17</v>
      </c>
      <c r="Z84" s="1">
        <f t="shared" si="16"/>
        <v>21</v>
      </c>
      <c r="AA84" s="1">
        <f t="shared" si="16"/>
        <v>7</v>
      </c>
      <c r="AB84" s="1">
        <f t="shared" si="16"/>
        <v>20</v>
      </c>
      <c r="AC84" s="1">
        <f t="shared" si="16"/>
        <v>14</v>
      </c>
      <c r="AD84" s="1">
        <f t="shared" si="16"/>
        <v>4</v>
      </c>
      <c r="AE84" s="1">
        <f t="shared" si="16"/>
        <v>3</v>
      </c>
      <c r="AF84" s="1">
        <f t="shared" si="16"/>
        <v>3</v>
      </c>
      <c r="AG84" s="1">
        <f t="shared" si="16"/>
        <v>3</v>
      </c>
      <c r="AH84" s="1">
        <f t="shared" si="16"/>
        <v>2</v>
      </c>
      <c r="AI84" s="1">
        <f t="shared" si="16"/>
        <v>1</v>
      </c>
      <c r="AJ84" s="1">
        <f t="shared" si="16"/>
        <v>1</v>
      </c>
      <c r="AK84" s="1">
        <f t="shared" si="16"/>
        <v>1</v>
      </c>
      <c r="AL84" s="1">
        <f>SUM(AL77:AL83)</f>
        <v>2</v>
      </c>
    </row>
    <row r="85" spans="3:37" ht="12.75">
      <c r="C85" s="1" t="s">
        <v>463</v>
      </c>
      <c r="E85" s="1">
        <f>SUM(E83,E81,E80,E78,E77)</f>
        <v>47</v>
      </c>
      <c r="F85" s="1">
        <f>SUM(F83,F81,F80,F78,F77)</f>
        <v>4</v>
      </c>
      <c r="G85" s="1">
        <f>SUM(G83,G81,G80,G78,G77)</f>
        <v>3</v>
      </c>
      <c r="H85" s="1">
        <f>SUM(H83,H81,H80,H78,H77)</f>
        <v>15</v>
      </c>
      <c r="I85" s="1">
        <f>SUM(I83,I81,I80,I78,I77)</f>
        <v>6</v>
      </c>
      <c r="K85" s="1">
        <f aca="true" t="shared" si="17" ref="K85:Q85">SUM(K83,K81,K80,K78,K77)</f>
        <v>10</v>
      </c>
      <c r="L85" s="1">
        <f t="shared" si="17"/>
        <v>9</v>
      </c>
      <c r="M85" s="1">
        <f t="shared" si="17"/>
        <v>31</v>
      </c>
      <c r="N85" s="1">
        <f t="shared" si="17"/>
        <v>15</v>
      </c>
      <c r="O85" s="1">
        <f t="shared" si="17"/>
        <v>6</v>
      </c>
      <c r="P85" s="1">
        <f t="shared" si="17"/>
        <v>9</v>
      </c>
      <c r="Q85" s="1">
        <f t="shared" si="17"/>
        <v>15</v>
      </c>
      <c r="V85" s="1">
        <f aca="true" t="shared" si="18" ref="V85:AK85">SUM(V83,V81,V80,V78,V77)</f>
        <v>17</v>
      </c>
      <c r="W85" s="1">
        <f t="shared" si="18"/>
        <v>15</v>
      </c>
      <c r="X85" s="1">
        <f t="shared" si="18"/>
        <v>8</v>
      </c>
      <c r="Y85" s="1">
        <f t="shared" si="18"/>
        <v>13</v>
      </c>
      <c r="Z85" s="1">
        <f t="shared" si="18"/>
        <v>14</v>
      </c>
      <c r="AA85" s="1">
        <f t="shared" si="18"/>
        <v>7</v>
      </c>
      <c r="AB85" s="1">
        <f t="shared" si="18"/>
        <v>15</v>
      </c>
      <c r="AC85" s="1">
        <f t="shared" si="18"/>
        <v>8</v>
      </c>
      <c r="AD85" s="1">
        <f t="shared" si="18"/>
        <v>3</v>
      </c>
      <c r="AE85" s="1">
        <f t="shared" si="18"/>
        <v>2</v>
      </c>
      <c r="AF85" s="1">
        <f t="shared" si="18"/>
        <v>3</v>
      </c>
      <c r="AG85" s="1">
        <f t="shared" si="18"/>
        <v>1</v>
      </c>
      <c r="AH85" s="1">
        <f t="shared" si="18"/>
        <v>1</v>
      </c>
      <c r="AI85" s="1">
        <f t="shared" si="18"/>
        <v>1</v>
      </c>
      <c r="AJ85" s="1">
        <f t="shared" si="18"/>
        <v>0</v>
      </c>
      <c r="AK85" s="1">
        <f t="shared" si="18"/>
        <v>1</v>
      </c>
    </row>
    <row r="88" spans="3:57" ht="12.75">
      <c r="C88" s="73" t="s">
        <v>565</v>
      </c>
      <c r="F88" s="1" t="s">
        <v>137</v>
      </c>
      <c r="G88" s="1" t="s">
        <v>521</v>
      </c>
      <c r="H88" s="1" t="s">
        <v>138</v>
      </c>
      <c r="I88" s="1" t="s">
        <v>251</v>
      </c>
      <c r="J88" s="1" t="s">
        <v>200</v>
      </c>
      <c r="K88" s="1" t="s">
        <v>137</v>
      </c>
      <c r="L88" s="1" t="s">
        <v>521</v>
      </c>
      <c r="M88" s="1" t="s">
        <v>138</v>
      </c>
      <c r="N88" s="1" t="s">
        <v>251</v>
      </c>
      <c r="O88" s="1" t="s">
        <v>543</v>
      </c>
      <c r="P88" s="1" t="s">
        <v>413</v>
      </c>
      <c r="Q88" s="1" t="s">
        <v>476</v>
      </c>
      <c r="U88" t="s">
        <v>200</v>
      </c>
      <c r="V88" s="1" t="s">
        <v>458</v>
      </c>
      <c r="W88" s="1" t="s">
        <v>459</v>
      </c>
      <c r="X88" s="1" t="s">
        <v>441</v>
      </c>
      <c r="Y88" s="1" t="s">
        <v>301</v>
      </c>
      <c r="Z88" s="1" t="s">
        <v>307</v>
      </c>
      <c r="AA88" s="1" t="s">
        <v>217</v>
      </c>
      <c r="AB88" s="1" t="s">
        <v>457</v>
      </c>
      <c r="AC88" s="1" t="s">
        <v>455</v>
      </c>
      <c r="AD88" s="1" t="s">
        <v>554</v>
      </c>
      <c r="AE88" s="1" t="s">
        <v>462</v>
      </c>
      <c r="AF88" s="1" t="s">
        <v>485</v>
      </c>
      <c r="AG88" s="1" t="s">
        <v>336</v>
      </c>
      <c r="AH88" s="1" t="s">
        <v>466</v>
      </c>
      <c r="AI88" s="1" t="s">
        <v>310</v>
      </c>
      <c r="AJ88" s="1" t="s">
        <v>274</v>
      </c>
      <c r="AK88" s="1" t="s">
        <v>289</v>
      </c>
      <c r="AL88" s="1" t="s">
        <v>543</v>
      </c>
      <c r="AM88" s="1" t="s">
        <v>317</v>
      </c>
      <c r="AN88" s="1" t="s">
        <v>228</v>
      </c>
      <c r="AO88" s="1" t="s">
        <v>216</v>
      </c>
      <c r="AP88" s="1" t="s">
        <v>222</v>
      </c>
      <c r="AQ88" s="1" t="s">
        <v>229</v>
      </c>
      <c r="AR88" s="1" t="s">
        <v>460</v>
      </c>
      <c r="AS88" s="1" t="s">
        <v>227</v>
      </c>
      <c r="AT88" s="1" t="s">
        <v>335</v>
      </c>
      <c r="AU88" s="1" t="s">
        <v>232</v>
      </c>
      <c r="AV88" s="1" t="s">
        <v>233</v>
      </c>
      <c r="AW88" s="1" t="s">
        <v>234</v>
      </c>
      <c r="AX88" s="1" t="s">
        <v>133</v>
      </c>
      <c r="AY88" s="1" t="s">
        <v>238</v>
      </c>
      <c r="AZ88" s="1" t="s">
        <v>239</v>
      </c>
      <c r="BA88" s="1" t="s">
        <v>248</v>
      </c>
      <c r="BB88" s="1" t="s">
        <v>272</v>
      </c>
      <c r="BC88" s="1" t="s">
        <v>284</v>
      </c>
      <c r="BD88" s="1" t="s">
        <v>285</v>
      </c>
      <c r="BE88" s="1" t="s">
        <v>111</v>
      </c>
    </row>
    <row r="89" spans="3:38" ht="12.75">
      <c r="C89" s="1" t="s">
        <v>213</v>
      </c>
      <c r="D89" s="1" t="str">
        <f>CONCATENATE(A2,",",A3,",",A4,",",A5,",",A6,",",A7,",",A8,",",A9,",",A10,",",A11,",",A12,",",A13,",",A14,",",A15,",",A16)</f>
        <v>1,15,23,24,25,30,31,32,52,53,54,55,56,57,58</v>
      </c>
      <c r="E89" s="1" t="s">
        <v>213</v>
      </c>
      <c r="F89" s="1" t="str">
        <f>CONCATENATE(F2,",",F3,",",F4,",",F5,",",F6,",",F7,",",F8,",",F9,",",F10,",",F11,",",F12,",",F13,",",F14,",",F15,",",F16)</f>
        <v>,,23,24,,,,,,,,,,,</v>
      </c>
      <c r="G89" s="1" t="str">
        <f>CONCATENATE(G2,",",G3,",",G4,",",G5,",",G6,",",G7,",",G8,",",G9,",",G10,",",G11,",",G12,",",G13,",",G14,",",G15,",",G16)</f>
        <v>,,23,24,,,,,,,,,,,</v>
      </c>
      <c r="H89" s="1" t="str">
        <f>CONCATENATE(H2,",",H3,",",H4,",",H5,",",H6,",",H7,",",H8,",",H9,",",H10,",",H11,",",H12,",",H13,",",H14,",",H15,",",H16)</f>
        <v>,15,23,24,,,,52,,,,,,,</v>
      </c>
      <c r="I89" s="1" t="str">
        <f>CONCATENATE(I2,",",I3,",",I4,",",I5,",",I6,",",I7,",",I8,",",I9,",",I10,",",I11,",",I12,",",I13,",",I14,",",I15,",",I16)</f>
        <v>,,,,,,,,,,,,,,</v>
      </c>
      <c r="J89" s="1" t="s">
        <v>213</v>
      </c>
      <c r="K89" s="1" t="str">
        <f>CONCATENATE(K2,",",K3,",",K4,",",K5,",",K6,",",K7,",",K8,",",K9,",",K10,",",K11,",",K12,",",K13,",",K14,",",K15,",",K16)</f>
        <v>,,,,,30,,,,,,,,,</v>
      </c>
      <c r="L89" s="1" t="str">
        <f>CONCATENATE(L2,",",L3,",",L4,",",L5,",",L6,",",L7,",",L8,",",L9,",",L10,",",L11,",",L12,",",L13,",",L14,",",L15,",",L16)</f>
        <v>,,,24,,,,,,,,,,,</v>
      </c>
      <c r="M89" s="1" t="str">
        <f>CONCATENATE(M2,",",M3,",",M4,",",M5,",",M6,",",M7,",",M8,",",M9,",",M10,",",M11,",",M12,",",M13,",",M14,",",M15,",",M16)</f>
        <v>1,,,,25,30,31,,52,53,,,56,57,</v>
      </c>
      <c r="N89" s="1" t="str">
        <f>CONCATENATE(N2,",",N3,",",N4,",",N5,",",N6,",",N7,",",N8,",",N9,",",N10,",",N11,",",N12,",",N13,",",N14,",",N15,",",N16)</f>
        <v>,,,,25,,,,,,,,,,</v>
      </c>
      <c r="O89" s="1" t="str">
        <f>CONCATENATE(O2,",",O3,",",O4,",",O5,",",O6,",",O7,",",O8,",",O9,",",O10,",",O11,",",O12,",",O13,",",O14,",",O15,",",O16)</f>
        <v>,,,24,,,,,,,,,,,</v>
      </c>
      <c r="P89" s="1" t="str">
        <f>CONCATENATE(P2,",",P3,",",P4,",",P5,",",P6,",",P7,",",P8,",",P9,",",P10,",",P11,",",P12,",",P13,",",P14,",",P15,",",P16)</f>
        <v>,,,24,,,,,,,,,,,</v>
      </c>
      <c r="Q89" s="1" t="str">
        <f>CONCATENATE(Q2,",",Q3,",",Q4,",",Q5,",",Q6,",",Q7,",",Q8,",",Q9,",",Q10,",",Q11,",",Q12,",",Q13,",",Q14,",",Q15,",",Q16)</f>
        <v>,15,,24,,,,,,,,,,,</v>
      </c>
      <c r="U89" s="1" t="s">
        <v>213</v>
      </c>
      <c r="V89" s="1" t="str">
        <f aca="true" t="shared" si="19" ref="V89:AL89">CONCATENATE(V2,",",V3,",",V4,",",V5,",",V6,",",V7,",",V8,",",V9,",",V10,",",V11,",",V12,",",V13,",",V14,",",V15,",",V16)</f>
        <v>,,,,,,,32,52,53,,,56,57,58</v>
      </c>
      <c r="W89" s="1" t="str">
        <f t="shared" si="19"/>
        <v>,,,,,,,32,52,53,,,56,,58</v>
      </c>
      <c r="X89" s="1" t="str">
        <f t="shared" si="19"/>
        <v>,,,,,,,32,,,,,,,58</v>
      </c>
      <c r="Y89" s="1" t="str">
        <f t="shared" si="19"/>
        <v>,15,,,,,,32,52,,,,,,58</v>
      </c>
      <c r="Z89" s="1" t="str">
        <f t="shared" si="19"/>
        <v>,15,,24,,,,32,52,,,,,,58</v>
      </c>
      <c r="AA89" s="1" t="str">
        <f t="shared" si="19"/>
        <v>,15,,,,,,32,52,,,,,,58</v>
      </c>
      <c r="AB89" s="1" t="str">
        <f t="shared" si="19"/>
        <v>,,,,,,,32,52,,,,56,,</v>
      </c>
      <c r="AC89" s="1" t="str">
        <f t="shared" si="19"/>
        <v>,,,,,,,,,,,,56,,</v>
      </c>
      <c r="AD89" s="1" t="str">
        <f t="shared" si="19"/>
        <v>,,,,,,,,,,,,,,</v>
      </c>
      <c r="AE89" s="1" t="str">
        <f t="shared" si="19"/>
        <v>,,,,,,,,,,,,,,</v>
      </c>
      <c r="AF89" s="1" t="str">
        <f t="shared" si="19"/>
        <v>,,,,,,,,,53,,,,57,</v>
      </c>
      <c r="AG89" s="1" t="str">
        <f t="shared" si="19"/>
        <v>,,,,,,,,,,,,,,</v>
      </c>
      <c r="AH89" s="1" t="str">
        <f t="shared" si="19"/>
        <v>,,,,,,,,,,,,,,</v>
      </c>
      <c r="AI89" s="1" t="str">
        <f t="shared" si="19"/>
        <v>,,,,,,,,,,,,,,</v>
      </c>
      <c r="AJ89" s="1" t="str">
        <f t="shared" si="19"/>
        <v>,,,,,,,,,,,,,,</v>
      </c>
      <c r="AK89" s="1" t="str">
        <f t="shared" si="19"/>
        <v>,,,,,,,,,,,,,,</v>
      </c>
      <c r="AL89" s="1" t="str">
        <f t="shared" si="19"/>
        <v>,,,24,,,,,,,,,,,</v>
      </c>
    </row>
    <row r="90" spans="3:38" ht="12.75">
      <c r="C90" s="1" t="s">
        <v>396</v>
      </c>
      <c r="D90" s="1" t="str">
        <f>CONCATENATE(A17,",",A18,",",A19,",",A20,",",A21,",",A22,",",A23)</f>
        <v>19,20,29,39,41,50,51</v>
      </c>
      <c r="E90" s="1" t="s">
        <v>396</v>
      </c>
      <c r="F90" s="1" t="str">
        <f>CONCATENATE(F17,",",F18,",",F19,",",F20,",",F21,",",F22,",",F23)</f>
        <v>19,,,,,,</v>
      </c>
      <c r="G90" s="1" t="str">
        <f>CONCATENATE(G17,",",G18,",",G19,",",G20,",",G21,",",G22,",",G23)</f>
        <v>,,,,,,</v>
      </c>
      <c r="H90" s="1" t="str">
        <f>CONCATENATE(H17,",",H18,",",H19,",",H20,",",H21,",",H22,",",H23)</f>
        <v>19,,,,,50,51</v>
      </c>
      <c r="I90" s="1" t="str">
        <f>CONCATENATE(I17,",",I18,",",I19,",",I20,",",I21,",",I22,",",I23)</f>
        <v>,,,,41,,51</v>
      </c>
      <c r="J90" s="1" t="s">
        <v>396</v>
      </c>
      <c r="K90" s="1" t="str">
        <f>CONCATENATE(K17,",",K18,",",K19,",",K20,",",K21,",",K22,",",K23)</f>
        <v>,20,,,,,</v>
      </c>
      <c r="L90" s="1" t="str">
        <f>CONCATENATE(L17,",",L18,",",L19,",",L20,",",L21,",",L22,",",L23)</f>
        <v>,20,,,,,</v>
      </c>
      <c r="M90" s="1" t="str">
        <f>CONCATENATE(M17,",",M18,",",M19,",",M20,",",M21,",",M22,",",M23)</f>
        <v>,20,29,39,41,50,</v>
      </c>
      <c r="N90" s="1" t="str">
        <f>CONCATENATE(N17,",",N18,",",N19,",",N20,",",N21,",",N22,",",N23)</f>
        <v>,20,29,,41,,</v>
      </c>
      <c r="O90" s="1" t="str">
        <f>CONCATENATE(O17,",",O18,",",O19,",",O20,",",O21,",",O22,",",O23)</f>
        <v>,20,,,,,</v>
      </c>
      <c r="P90" s="1" t="str">
        <f>CONCATENATE(P17,",",P18,",",P19,",",P20,",",P21,",",P22,",",P23)</f>
        <v>19,,,,,,</v>
      </c>
      <c r="Q90" s="1" t="str">
        <f>CONCATENATE(Q17,",",Q18,",",Q19,",",Q20,",",Q21,",",Q22,",",Q23)</f>
        <v>19,20,,,,,</v>
      </c>
      <c r="U90" s="1" t="s">
        <v>396</v>
      </c>
      <c r="V90" s="1" t="str">
        <f aca="true" t="shared" si="20" ref="V90:AL90">CONCATENATE(V17,",",V18,",",V19,",",V20,",",V21,",",V22,",",V23)</f>
        <v>19,,,39,,50,51</v>
      </c>
      <c r="W90" s="1" t="str">
        <f t="shared" si="20"/>
        <v>19,,,39,,50,51</v>
      </c>
      <c r="X90" s="1" t="str">
        <f t="shared" si="20"/>
        <v>19,,,39,,,</v>
      </c>
      <c r="Y90" s="1" t="str">
        <f t="shared" si="20"/>
        <v>19,,,39,,50,</v>
      </c>
      <c r="Z90" s="1" t="str">
        <f t="shared" si="20"/>
        <v>19,,,39,,,</v>
      </c>
      <c r="AA90" s="1" t="str">
        <f t="shared" si="20"/>
        <v>,,,,,,</v>
      </c>
      <c r="AB90" s="1" t="str">
        <f t="shared" si="20"/>
        <v>19,,,,,50,51</v>
      </c>
      <c r="AC90" s="1" t="str">
        <f t="shared" si="20"/>
        <v>,,,,,,</v>
      </c>
      <c r="AD90" s="1" t="str">
        <f t="shared" si="20"/>
        <v>19,,,39,,,</v>
      </c>
      <c r="AE90" s="1" t="str">
        <f t="shared" si="20"/>
        <v>,,,,,,</v>
      </c>
      <c r="AF90" s="1" t="str">
        <f t="shared" si="20"/>
        <v>,,,39,,,</v>
      </c>
      <c r="AG90" s="1" t="str">
        <f t="shared" si="20"/>
        <v>,,,,,,</v>
      </c>
      <c r="AH90" s="1" t="str">
        <f t="shared" si="20"/>
        <v>,,,,,,</v>
      </c>
      <c r="AI90" s="1" t="str">
        <f t="shared" si="20"/>
        <v>,,,,,,</v>
      </c>
      <c r="AJ90" s="1" t="str">
        <f t="shared" si="20"/>
        <v>,,,,,,</v>
      </c>
      <c r="AK90" s="1" t="str">
        <f t="shared" si="20"/>
        <v>,,,,,,</v>
      </c>
      <c r="AL90" s="1" t="str">
        <f t="shared" si="20"/>
        <v>,,,,,,</v>
      </c>
    </row>
    <row r="91" spans="3:30" ht="12.75">
      <c r="C91" s="1" t="s">
        <v>482</v>
      </c>
      <c r="E91" s="1" t="s">
        <v>482</v>
      </c>
      <c r="J91" s="1" t="s">
        <v>482</v>
      </c>
      <c r="U91" s="1" t="s">
        <v>482</v>
      </c>
      <c r="AD91" s="1"/>
    </row>
    <row r="92" spans="3:38" ht="12.75">
      <c r="C92" s="1" t="s">
        <v>29</v>
      </c>
      <c r="D92" s="1" t="str">
        <f>CONCATENATE(A24,",",A25,",",A26,",",A27,",",A28,",",A29,",",A30,",",A31)</f>
        <v>3,4,6,9,35,37,60,61</v>
      </c>
      <c r="E92" s="1" t="s">
        <v>29</v>
      </c>
      <c r="F92" s="1" t="str">
        <f>CONCATENATE(F24,",",F25,",",F26,",",F27,",",F28,",",F29,",",F30,",",F31)</f>
        <v>,,6,,,,,</v>
      </c>
      <c r="G92" s="1" t="str">
        <f>CONCATENATE(G24,",",G25,",",G26,",",G27,",",G28,",",G29,",",G30,",",G31)</f>
        <v>,,6,,,,,</v>
      </c>
      <c r="H92" s="1" t="str">
        <f>CONCATENATE(H24,",",H25,",",H26,",",H27,",",H28,",",H29,",",H30,",",H31)</f>
        <v>,,6,,,,60,61</v>
      </c>
      <c r="I92" s="1" t="str">
        <f>CONCATENATE(I24,",",I25,",",I26,",",I27,",",I28,",",I29,",",I30,",",I31)</f>
        <v>,,,,,,,</v>
      </c>
      <c r="J92" s="1" t="s">
        <v>29</v>
      </c>
      <c r="K92" s="1" t="str">
        <f>CONCATENATE(K24,",",K25,",",K26,",",K27,",",K28,",",K29,",",K30,",",K31)</f>
        <v>,,,9,,,,</v>
      </c>
      <c r="L92" s="1" t="str">
        <f>CONCATENATE(L24,",",L25,",",L26,",",L27,",",L28,",",L29,",",L30,",",L31)</f>
        <v>,,6,9,,,,</v>
      </c>
      <c r="M92" s="1" t="str">
        <f>CONCATENATE(M24,",",M25,",",M26,",",M27,",",M28,",",M29,",",M30,",",M31)</f>
        <v>3,4,6,9,35,37,60,61</v>
      </c>
      <c r="N92" s="1" t="str">
        <f>CONCATENATE(N24,",",N25,",",N26,",",N27,",",N28,",",N29,",",N30,",",N31)</f>
        <v>3,4,,9,35,,,</v>
      </c>
      <c r="O92" s="1" t="str">
        <f>CONCATENATE(O24,",",O25,",",O26,",",O27,",",O28,",",O29,",",O30,",",O31)</f>
        <v>,,6,,,,,</v>
      </c>
      <c r="P92" s="1" t="str">
        <f>CONCATENATE(P24,",",P25,",",P26,",",P27,",",P28,",",P29,",",P30,",",P31)</f>
        <v>,,6,,,,,</v>
      </c>
      <c r="Q92" s="1" t="str">
        <f>CONCATENATE(Q24,",",Q25,",",Q26,",",Q27,",",Q28,",",Q29,",",Q30,",",Q31)</f>
        <v>,,6,9,,,60,61</v>
      </c>
      <c r="U92" s="1" t="s">
        <v>29</v>
      </c>
      <c r="V92" s="1" t="str">
        <f aca="true" t="shared" si="21" ref="V92:AL92">CONCATENATE(V24,",",V25,",",V26,",",V27,",",V28,",",V29,",",V30,",",V31)</f>
        <v>,4,6,,,,60,61</v>
      </c>
      <c r="W92" s="1" t="str">
        <f t="shared" si="21"/>
        <v>,4,6,,,,60,61</v>
      </c>
      <c r="X92" s="1" t="str">
        <f t="shared" si="21"/>
        <v>,,6,,,,60,61</v>
      </c>
      <c r="Y92" s="1" t="str">
        <f t="shared" si="21"/>
        <v>,,6,,,,60,61</v>
      </c>
      <c r="Z92" s="1" t="str">
        <f t="shared" si="21"/>
        <v>,,6,,,,60,61</v>
      </c>
      <c r="AA92" s="1" t="str">
        <f t="shared" si="21"/>
        <v>,,6,,,,60,61</v>
      </c>
      <c r="AB92" s="1" t="str">
        <f t="shared" si="21"/>
        <v>,4,6,,,,60,61</v>
      </c>
      <c r="AC92" s="1" t="str">
        <f t="shared" si="21"/>
        <v>,4,6,,,,60,61</v>
      </c>
      <c r="AD92" s="1" t="str">
        <f t="shared" si="21"/>
        <v>,,,,,37,,</v>
      </c>
      <c r="AE92" s="1" t="str">
        <f t="shared" si="21"/>
        <v>,4,,,,,,</v>
      </c>
      <c r="AF92" s="1" t="str">
        <f t="shared" si="21"/>
        <v>,,,,,,,</v>
      </c>
      <c r="AG92" s="1" t="str">
        <f t="shared" si="21"/>
        <v>,,,,,,,61</v>
      </c>
      <c r="AH92" s="1" t="str">
        <f t="shared" si="21"/>
        <v>,,6,,,,,</v>
      </c>
      <c r="AI92" s="1" t="str">
        <f t="shared" si="21"/>
        <v>,,6,,,,,</v>
      </c>
      <c r="AJ92" s="1" t="str">
        <f t="shared" si="21"/>
        <v>,,,,,,,</v>
      </c>
      <c r="AK92" s="1" t="str">
        <f t="shared" si="21"/>
        <v>,,,,,,,61</v>
      </c>
      <c r="AL92" s="1" t="str">
        <f t="shared" si="21"/>
        <v>,,,,,,,</v>
      </c>
    </row>
    <row r="93" spans="3:38" ht="12.75">
      <c r="C93" s="1" t="s">
        <v>104</v>
      </c>
      <c r="D93" s="1" t="str">
        <f>CONCATENATE(A32,",",A33,",",A34,",",A35,",",A36,",",A37,",",A38,",",A39,",",A40,",",A41,",",A42,",",A43,",",A44,",",A45,",",A46)</f>
        <v>2,10,11,13,14,16,18,17,21,33,34,45,46,47,59</v>
      </c>
      <c r="E93" s="1" t="s">
        <v>104</v>
      </c>
      <c r="F93" s="1" t="str">
        <f>CONCATENATE(F32,",",F33,",",F34,",",F35,",",F36,",",F37,",",F38,",",F39,",",F40,",",F41,",",F42,",",F43,",",F44,",",F45,",",F46)</f>
        <v>,,,,,,,,,,,,,,</v>
      </c>
      <c r="G93" s="1" t="str">
        <f>CONCATENATE(G32,",",G33,",",G34,",",G35,",",G36,",",G37,",",G38,",",G39,",",G40,",",G41,",",G42,",",G43,",",G44,",",G45,",",G46)</f>
        <v>,,,,,,,,,,,,,,</v>
      </c>
      <c r="H93" s="1" t="str">
        <f>CONCATENATE(H32,",",H33,",",H34,",",H35,",",H36,",",H37,",",H38,",",H39,",",H40,",",H41,",",H42,",",H43,",",H44,",",H45,",",H46)</f>
        <v>,,,13,14,,18,,,,,,,,</v>
      </c>
      <c r="I93" s="1" t="str">
        <f>CONCATENATE(I32,",",I33,",",I34,",",I35,",",I36,",",I37,",",I38,",",I39,",",I40,",",I41,",",I42,",",I43,",",I44,",",I45,",",I46)</f>
        <v>,,,13,14,,,,,,,,,,</v>
      </c>
      <c r="J93" s="1" t="s">
        <v>104</v>
      </c>
      <c r="K93" s="1" t="str">
        <f>CONCATENATE(K32,",",K33,",",K34,",",K35,",",K36,",",K37,",",K38,",",K39,",",K40,",",K41,",",K42,",",K43,",",K44,",",K45,",",K46)</f>
        <v>,10,11,,,,18,17,,,34,45,,,59</v>
      </c>
      <c r="L93" s="1" t="str">
        <f>CONCATENATE(L32,",",L33,",",L34,",",L35,",",L36,",",L37,",",L38,",",L39,",",L40,",",L41,",",L42,",",L43,",",L44,",",L45,",",L46)</f>
        <v>,,11,,,,18,17,,,,45,,,59</v>
      </c>
      <c r="M93" s="1" t="str">
        <f>CONCATENATE(M32,",",M33,",",M34,",",M35,",",M36,",",M37,",",M38,",",M39,",",M40,",",M41,",",M42,",",M43,",",M44,",",M45,",",M46)</f>
        <v>2,10,11,,14,,18,17,,33,34,45,,,59</v>
      </c>
      <c r="N93" s="1" t="str">
        <f>CONCATENATE(N32,",",N33,",",N34,",",N35,",",N36,",",N37,",",N38,",",N39,",",N40,",",N41,",",N42,",",N43,",",N44,",",N45,",",N46)</f>
        <v>2,10,11,,14,,,,,33,34,,,,59</v>
      </c>
      <c r="O93" s="1" t="str">
        <f>CONCATENATE(O32,",",O33,",",O34,",",O35,",",O36,",",O37,",",O38,",",O39,",",O40,",",O41,",",O42,",",O43,",",O44,",",O45,",",O46)</f>
        <v>,,,,,,18,,,,,45,,,59</v>
      </c>
      <c r="P93" s="1" t="str">
        <f>CONCATENATE(P32,",",P33,",",P34,",",P35,",",P36,",",P37,",",P38,",",P39,",",P40,",",P41,",",P42,",",P43,",",P44,",",P45,",",P46)</f>
        <v>,,11,,,,18,17,,,,45,46,,59</v>
      </c>
      <c r="Q93" s="1" t="str">
        <f>CONCATENATE(Q32,",",Q33,",",Q34,",",Q35,",",Q36,",",Q37,",",Q38,",",Q39,",",Q40,",",Q41,",",Q42,",",Q43,",",Q44,",",Q45,",",Q46)</f>
        <v>,,11,13,,,18,17,,,34,45,,,59</v>
      </c>
      <c r="U93" s="1" t="s">
        <v>104</v>
      </c>
      <c r="V93" s="1" t="str">
        <f aca="true" t="shared" si="22" ref="V93:AL93">CONCATENATE(V32,",",V33,",",V34,",",V35,",",V36,",",V37,",",V38,",",V39,",",V40,",",V41,",",V42,",",V43,",",V44,",",V45,",",V46)</f>
        <v>,,,,,,18,,,,,,,,</v>
      </c>
      <c r="W93" s="1" t="str">
        <f t="shared" si="22"/>
        <v>,,,,,,18,,,,,,,,</v>
      </c>
      <c r="X93" s="1" t="str">
        <f t="shared" si="22"/>
        <v>,,,,,,18,,,,,,,,</v>
      </c>
      <c r="Y93" s="1" t="str">
        <f t="shared" si="22"/>
        <v>,,,,,,18,,,,,,,,</v>
      </c>
      <c r="Z93" s="1" t="str">
        <f t="shared" si="22"/>
        <v>,,,13,,,18,,,,,,,,</v>
      </c>
      <c r="AA93" s="1" t="str">
        <f t="shared" si="22"/>
        <v>,,,,,,,,,,,,,,</v>
      </c>
      <c r="AB93" s="1" t="str">
        <f t="shared" si="22"/>
        <v>,,,13,,,18,17,,,,,,,</v>
      </c>
      <c r="AC93" s="1" t="str">
        <f t="shared" si="22"/>
        <v>,,,,14,,18,17,,,,,,,</v>
      </c>
      <c r="AD93" s="1" t="str">
        <f t="shared" si="22"/>
        <v>,,,,,,,,,,,,,,</v>
      </c>
      <c r="AE93" s="1" t="str">
        <f t="shared" si="22"/>
        <v>,,,,14,,,,,,,,,,</v>
      </c>
      <c r="AF93" s="1" t="str">
        <f t="shared" si="22"/>
        <v>,,,,,,,,,,,,,,</v>
      </c>
      <c r="AG93" s="1" t="str">
        <f t="shared" si="22"/>
        <v>,,,,,,,,,,,,,,</v>
      </c>
      <c r="AH93" s="1" t="str">
        <f t="shared" si="22"/>
        <v>,,,,,,,,,,,,,,</v>
      </c>
      <c r="AI93" s="1" t="str">
        <f t="shared" si="22"/>
        <v>,,,,,,,,,,,,,,</v>
      </c>
      <c r="AJ93" s="1" t="str">
        <f t="shared" si="22"/>
        <v>,,,,,,,,,,,,,,</v>
      </c>
      <c r="AK93" s="1" t="str">
        <f t="shared" si="22"/>
        <v>,,,,,,,,,,,,,,</v>
      </c>
      <c r="AL93" s="1" t="str">
        <f t="shared" si="22"/>
        <v>,,,,,,,,,,,,,,</v>
      </c>
    </row>
    <row r="94" spans="3:38" ht="12.75">
      <c r="C94" s="1" t="s">
        <v>205</v>
      </c>
      <c r="D94" s="1" t="str">
        <f>CONCATENATE(A47,",",A48,",",A49,",",A50,",",A51,",",A52,",",A53,",",A54,",",A55,",",A56,",",A57,",",A58,",",A59)</f>
        <v>7,8,12,22,26,27,28,36,38,40,42,43,44</v>
      </c>
      <c r="E94" s="1" t="s">
        <v>205</v>
      </c>
      <c r="F94" s="1" t="str">
        <f>CONCATENATE(F47,",",F48,",",F49,",",F50,",",F51,",",F52,",",F53,",",F54,",",F55,",",F56,",",F57,",",F58,",",F59)</f>
        <v>,,,,,,,,,,,43,44</v>
      </c>
      <c r="G94" s="1" t="str">
        <f>CONCATENATE(G47,",",G48,",",G49,",",G50,",",G51,",",G52,",",G53,",",G54,",",G55,",",G56,",",G57,",",G58,",",G59)</f>
        <v>,,,,,,,,,,,43,</v>
      </c>
      <c r="H94" s="1" t="str">
        <f>CONCATENATE(H47,",",H48,",",H49,",",H50,",",H51,",",H52,",",H53,",",H54,",",H55,",",H56,",",H57,",",H58,",",H59)</f>
        <v>,8,,22,26,27,28,,,,,43,44</v>
      </c>
      <c r="I94" s="1" t="str">
        <f>CONCATENATE(I47,",",I48,",",I49,",",I50,",",I51,",",I52,",",I53,",",I54,",",I55,",",I56,",",I57,",",I58,",",I59)</f>
        <v>,8,,22,,,28,,,,,,</v>
      </c>
      <c r="J94" s="1" t="s">
        <v>205</v>
      </c>
      <c r="K94" s="1" t="str">
        <f>CONCATENATE(K47,",",K48,",",K49,",",K50,",",K51,",",K52,",",K53,",",K54,",",K55,",",K56,",",K57,",",K58,",",K59)</f>
        <v>7,,,,26,,,36,38,40,,,</v>
      </c>
      <c r="L94" s="1" t="str">
        <f>CONCATENATE(L47,",",L48,",",L49,",",L50,",",L51,",",L52,",",L53,",",L54,",",L55,",",L56,",",L57,",",L58,",",L59)</f>
        <v>7,,,,26,,,,38,40,42,,</v>
      </c>
      <c r="M94" s="1" t="str">
        <f>CONCATENATE(M47,",",M48,",",M49,",",M50,",",M51,",",M52,",",M53,",",M54,",",M55,",",M56,",",M57,",",M58,",",M59)</f>
        <v>7,8,12,,26,,,36,38,40,42,,</v>
      </c>
      <c r="N94" s="1" t="str">
        <f>CONCATENATE(N47,",",N48,",",N49,",",N50,",",N51,",",N52,",",N53,",",N54,",",N55,",",N56,",",N57,",",N58,",",N59)</f>
        <v>7,8,12,,26,,,36,,,,,</v>
      </c>
      <c r="O94" s="1" t="str">
        <f>CONCATENATE(O47,",",O48,",",O49,",",O50,",",O51,",",O52,",",O53,",",O54,",",O55,",",O56,",",O57,",",O58,",",O59)</f>
        <v>,,,,26,,,,,40,,,</v>
      </c>
      <c r="P94" s="1" t="str">
        <f>CONCATENATE(P47,",",P48,",",P49,",",P50,",",P51,",",P52,",",P53,",",P54,",",P55,",",P56,",",P57,",",P58,",",P59)</f>
        <v>,,,,26,27,,,38,40,42,43,44</v>
      </c>
      <c r="Q94" s="1" t="str">
        <f>CONCATENATE(Q47,",",Q48,",",Q49,",",Q50,",",Q51,",",Q52,",",Q53,",",Q54,",",Q55,",",Q56,",",Q57,",",Q58,",",Q59)</f>
        <v>7,,,,26,,,,,40,42,43,</v>
      </c>
      <c r="U94" s="1" t="s">
        <v>205</v>
      </c>
      <c r="V94" s="1" t="str">
        <f aca="true" t="shared" si="23" ref="V94:AL94">CONCATENATE(V47,",",V48,",",V49,",",V50,",",V51,",",V52,",",V53,",",V54,",",V55,",",V56,",",V57,",",V58,",",V59)</f>
        <v>,8,,22,26,27,28,,,,,43,</v>
      </c>
      <c r="W94" s="1" t="str">
        <f t="shared" si="23"/>
        <v>,8,,22,26,27,28,,,,,43,</v>
      </c>
      <c r="X94" s="1" t="str">
        <f t="shared" si="23"/>
        <v>,,,,,27,,,,,,,</v>
      </c>
      <c r="Y94" s="1" t="str">
        <f t="shared" si="23"/>
        <v>,8,,,26,27,,,,,,43,</v>
      </c>
      <c r="Z94" s="1" t="str">
        <f t="shared" si="23"/>
        <v>,8,12,22,26,27,28,,,,,43,</v>
      </c>
      <c r="AA94" s="1" t="str">
        <f t="shared" si="23"/>
        <v>,,,,,,,,,,,,</v>
      </c>
      <c r="AB94" s="1" t="str">
        <f t="shared" si="23"/>
        <v>,8,,22,26,27,,,,,,,44</v>
      </c>
      <c r="AC94" s="1" t="str">
        <f t="shared" si="23"/>
        <v>,8,12,,26,27,28,,,,,,44</v>
      </c>
      <c r="AD94" s="1" t="str">
        <f t="shared" si="23"/>
        <v>,,,,26,,,,,,,,</v>
      </c>
      <c r="AE94" s="1" t="str">
        <f t="shared" si="23"/>
        <v>,,,,26,,,,,,,,</v>
      </c>
      <c r="AF94" s="1" t="str">
        <f t="shared" si="23"/>
        <v>,,,,,,,,,,,,</v>
      </c>
      <c r="AG94" s="1" t="str">
        <f t="shared" si="23"/>
        <v>,,,,26,,,,,,,,44</v>
      </c>
      <c r="AH94" s="1" t="str">
        <f t="shared" si="23"/>
        <v>,,,,,27,,,,,,,</v>
      </c>
      <c r="AI94" s="1" t="str">
        <f t="shared" si="23"/>
        <v>,,,,,,,,,,,,</v>
      </c>
      <c r="AJ94" s="1" t="str">
        <f t="shared" si="23"/>
        <v>,,,,,,,,,,,43,</v>
      </c>
      <c r="AK94" s="1" t="str">
        <f t="shared" si="23"/>
        <v>,,,,,,,,,,,,</v>
      </c>
      <c r="AL94" s="1" t="str">
        <f t="shared" si="23"/>
        <v>,,12,,,,,,,,,,</v>
      </c>
    </row>
    <row r="95" spans="3:38" ht="12.75">
      <c r="C95" s="1" t="s">
        <v>116</v>
      </c>
      <c r="D95" s="1" t="str">
        <f>CONCATENATE(A48,",",A49)</f>
        <v>8,12</v>
      </c>
      <c r="E95" s="1" t="s">
        <v>116</v>
      </c>
      <c r="F95" s="1" t="str">
        <f>CONCATENATE(F48,",",F49)</f>
        <v>,</v>
      </c>
      <c r="G95" s="1" t="str">
        <f>CONCATENATE(G48,",",G49)</f>
        <v>,</v>
      </c>
      <c r="H95" s="1" t="str">
        <f>CONCATENATE(H48,",",H49)</f>
        <v>8,</v>
      </c>
      <c r="I95" s="1" t="str">
        <f>CONCATENATE(I48,",",I49)</f>
        <v>8,</v>
      </c>
      <c r="J95" s="1" t="s">
        <v>116</v>
      </c>
      <c r="K95" s="1" t="str">
        <f>CONCATENATE(K48,",",K49)</f>
        <v>,</v>
      </c>
      <c r="L95" s="1" t="str">
        <f>CONCATENATE(L48,",",L49)</f>
        <v>,</v>
      </c>
      <c r="M95" s="1" t="str">
        <f>CONCATENATE(M48,",",M49)</f>
        <v>8,12</v>
      </c>
      <c r="N95" s="1" t="str">
        <f>CONCATENATE(N48,",",N49)</f>
        <v>8,12</v>
      </c>
      <c r="O95" s="1" t="str">
        <f>CONCATENATE(O48,",",O49)</f>
        <v>,</v>
      </c>
      <c r="P95" s="1" t="str">
        <f>CONCATENATE(P48,",",P49)</f>
        <v>,</v>
      </c>
      <c r="Q95" s="1" t="str">
        <f>CONCATENATE(Q48,",",Q49)</f>
        <v>,</v>
      </c>
      <c r="U95" s="1" t="s">
        <v>116</v>
      </c>
      <c r="V95" s="1" t="str">
        <f aca="true" t="shared" si="24" ref="V95:AL95">CONCATENATE(V48,",",V49)</f>
        <v>8,</v>
      </c>
      <c r="W95" s="1" t="str">
        <f t="shared" si="24"/>
        <v>8,</v>
      </c>
      <c r="X95" s="1" t="str">
        <f t="shared" si="24"/>
        <v>,</v>
      </c>
      <c r="Y95" s="1" t="str">
        <f t="shared" si="24"/>
        <v>8,</v>
      </c>
      <c r="Z95" s="1" t="str">
        <f t="shared" si="24"/>
        <v>8,12</v>
      </c>
      <c r="AA95" s="1" t="str">
        <f t="shared" si="24"/>
        <v>,</v>
      </c>
      <c r="AB95" s="1" t="str">
        <f t="shared" si="24"/>
        <v>8,</v>
      </c>
      <c r="AC95" s="1" t="str">
        <f t="shared" si="24"/>
        <v>8,12</v>
      </c>
      <c r="AD95" s="1" t="str">
        <f t="shared" si="24"/>
        <v>,</v>
      </c>
      <c r="AE95" s="1" t="str">
        <f t="shared" si="24"/>
        <v>,</v>
      </c>
      <c r="AF95" s="1" t="str">
        <f t="shared" si="24"/>
        <v>,</v>
      </c>
      <c r="AG95" s="1" t="str">
        <f t="shared" si="24"/>
        <v>,</v>
      </c>
      <c r="AH95" s="1" t="str">
        <f t="shared" si="24"/>
        <v>,</v>
      </c>
      <c r="AI95" s="1" t="str">
        <f t="shared" si="24"/>
        <v>,</v>
      </c>
      <c r="AJ95" s="1" t="str">
        <f t="shared" si="24"/>
        <v>,</v>
      </c>
      <c r="AK95" s="1" t="str">
        <f t="shared" si="24"/>
        <v>,</v>
      </c>
      <c r="AL95" s="1" t="str">
        <f t="shared" si="24"/>
        <v>,12</v>
      </c>
    </row>
    <row r="98" ht="12.75">
      <c r="C98" s="1" t="s">
        <v>463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A26" sqref="A26"/>
    </sheetView>
  </sheetViews>
  <sheetFormatPr defaultColWidth="9.140625" defaultRowHeight="12.75"/>
  <cols>
    <col min="1" max="1" width="14.8515625" style="0" customWidth="1"/>
    <col min="2" max="8" width="8.8515625" style="0" customWidth="1"/>
    <col min="9" max="9" width="9.421875" style="0" customWidth="1"/>
    <col min="10" max="12" width="8.8515625" style="0" customWidth="1"/>
    <col min="13" max="13" width="12.140625" style="0" customWidth="1"/>
    <col min="14" max="16384" width="8.8515625" style="0" customWidth="1"/>
  </cols>
  <sheetData>
    <row r="1" spans="1:9" ht="12.75">
      <c r="A1" t="s">
        <v>546</v>
      </c>
      <c r="B1" t="s">
        <v>547</v>
      </c>
      <c r="F1" t="s">
        <v>555</v>
      </c>
      <c r="H1" t="s">
        <v>483</v>
      </c>
      <c r="I1" t="s">
        <v>461</v>
      </c>
    </row>
    <row r="2" spans="1:9" ht="12.75">
      <c r="A2" t="s">
        <v>458</v>
      </c>
      <c r="B2">
        <v>39</v>
      </c>
      <c r="H2" t="s">
        <v>458</v>
      </c>
      <c r="I2">
        <f>'Overall Param usage'!V62+'Parameter list'!T62</f>
        <v>23</v>
      </c>
    </row>
    <row r="3" spans="1:13" ht="12.75">
      <c r="A3" t="s">
        <v>457</v>
      </c>
      <c r="B3">
        <v>37</v>
      </c>
      <c r="H3" t="s">
        <v>459</v>
      </c>
      <c r="I3">
        <f>'Overall Param usage'!W62+'Parameter list'!U62</f>
        <v>21</v>
      </c>
      <c r="M3" t="s">
        <v>213</v>
      </c>
    </row>
    <row r="4" spans="1:13" ht="12.75">
      <c r="A4" t="s">
        <v>459</v>
      </c>
      <c r="B4">
        <v>34</v>
      </c>
      <c r="H4" t="s">
        <v>441</v>
      </c>
      <c r="I4">
        <f>'Overall Param usage'!X62+'Parameter list'!V62</f>
        <v>9</v>
      </c>
      <c r="M4" t="s">
        <v>389</v>
      </c>
    </row>
    <row r="5" spans="1:13" ht="12.75">
      <c r="A5" t="s">
        <v>301</v>
      </c>
      <c r="B5">
        <v>34</v>
      </c>
      <c r="H5" t="s">
        <v>301</v>
      </c>
      <c r="I5">
        <f>'Overall Param usage'!Y62+'Parameter list'!W62</f>
        <v>17</v>
      </c>
      <c r="M5" t="s">
        <v>29</v>
      </c>
    </row>
    <row r="6" spans="1:13" ht="12.75">
      <c r="A6" t="s">
        <v>455</v>
      </c>
      <c r="B6">
        <v>32</v>
      </c>
      <c r="H6" t="s">
        <v>307</v>
      </c>
      <c r="I6">
        <f>'Overall Param usage'!Z62+'Parameter list'!X62</f>
        <v>21</v>
      </c>
      <c r="M6" t="s">
        <v>144</v>
      </c>
    </row>
    <row r="7" spans="1:13" ht="12.75">
      <c r="A7" t="s">
        <v>256</v>
      </c>
      <c r="B7">
        <v>2</v>
      </c>
      <c r="H7" t="s">
        <v>217</v>
      </c>
      <c r="I7">
        <f>'Overall Param usage'!AA62+'Parameter list'!Y62</f>
        <v>7</v>
      </c>
      <c r="M7" t="s">
        <v>205</v>
      </c>
    </row>
    <row r="8" spans="1:13" ht="12.75">
      <c r="A8" t="s">
        <v>551</v>
      </c>
      <c r="B8">
        <v>0</v>
      </c>
      <c r="C8" t="s">
        <v>548</v>
      </c>
      <c r="H8" t="s">
        <v>457</v>
      </c>
      <c r="I8">
        <f>'Overall Param usage'!AB62+'Parameter list'!Z62</f>
        <v>20</v>
      </c>
      <c r="M8" t="s">
        <v>29</v>
      </c>
    </row>
    <row r="9" spans="1:9" ht="12.75">
      <c r="A9" t="s">
        <v>119</v>
      </c>
      <c r="B9">
        <v>0</v>
      </c>
      <c r="C9" t="s">
        <v>548</v>
      </c>
      <c r="H9" t="s">
        <v>455</v>
      </c>
      <c r="I9">
        <f>'Overall Param usage'!AC62+'Parameter list'!AA62</f>
        <v>14</v>
      </c>
    </row>
    <row r="10" spans="1:9" ht="12.75">
      <c r="A10" t="s">
        <v>336</v>
      </c>
      <c r="B10">
        <v>4</v>
      </c>
      <c r="C10" t="s">
        <v>552</v>
      </c>
      <c r="H10" t="s">
        <v>554</v>
      </c>
      <c r="I10">
        <f>'Overall Param usage'!AD62+'Parameter list'!AB62</f>
        <v>4</v>
      </c>
    </row>
    <row r="11" spans="1:9" ht="12.75">
      <c r="A11" t="s">
        <v>541</v>
      </c>
      <c r="B11">
        <v>8</v>
      </c>
      <c r="H11" t="s">
        <v>541</v>
      </c>
      <c r="I11">
        <f>'Overall Param usage'!AE62+'Parameter list'!AC62</f>
        <v>3</v>
      </c>
    </row>
    <row r="12" spans="1:9" ht="12.75">
      <c r="A12" t="s">
        <v>307</v>
      </c>
      <c r="B12">
        <v>32</v>
      </c>
      <c r="H12" t="s">
        <v>485</v>
      </c>
      <c r="I12">
        <f>'Overall Param usage'!AF62+'Parameter list'!AD62</f>
        <v>3</v>
      </c>
    </row>
    <row r="13" spans="1:9" ht="12.75">
      <c r="A13" t="s">
        <v>441</v>
      </c>
      <c r="B13">
        <v>19</v>
      </c>
      <c r="H13" t="s">
        <v>336</v>
      </c>
      <c r="I13">
        <f>'Overall Param usage'!AG62+'Parameter list'!AE62</f>
        <v>3</v>
      </c>
    </row>
    <row r="14" spans="1:9" ht="12.75">
      <c r="A14" t="s">
        <v>550</v>
      </c>
      <c r="B14">
        <v>13</v>
      </c>
      <c r="H14" t="s">
        <v>103</v>
      </c>
      <c r="I14" t="e">
        <f>'Overall Param usage'!#REF!+'Parameter list'!AF62</f>
        <v>#REF!</v>
      </c>
    </row>
    <row r="15" spans="1:9" ht="12.75">
      <c r="A15" t="s">
        <v>217</v>
      </c>
      <c r="B15">
        <v>10</v>
      </c>
      <c r="H15" t="s">
        <v>466</v>
      </c>
      <c r="I15">
        <f>'Overall Param usage'!AH62+'Parameter list'!AG62</f>
        <v>2</v>
      </c>
    </row>
    <row r="16" spans="1:9" ht="12.75">
      <c r="A16" t="s">
        <v>314</v>
      </c>
      <c r="B16">
        <v>8</v>
      </c>
      <c r="H16" t="s">
        <v>310</v>
      </c>
      <c r="I16">
        <f>'Overall Param usage'!AI62+'Parameter list'!AH62</f>
        <v>1</v>
      </c>
    </row>
    <row r="17" spans="1:9" ht="12.75">
      <c r="A17" t="s">
        <v>467</v>
      </c>
      <c r="B17">
        <v>5</v>
      </c>
      <c r="H17" t="s">
        <v>274</v>
      </c>
      <c r="I17">
        <f>'Overall Param usage'!AJ62+'Parameter list'!AI62</f>
        <v>1</v>
      </c>
    </row>
    <row r="18" spans="1:9" ht="12.75">
      <c r="A18" t="s">
        <v>485</v>
      </c>
      <c r="B18">
        <v>5</v>
      </c>
      <c r="H18" t="s">
        <v>289</v>
      </c>
      <c r="I18">
        <f>'Overall Param usage'!AK62+'Parameter list'!AJ62</f>
        <v>1</v>
      </c>
    </row>
    <row r="19" spans="1:2" ht="12.75">
      <c r="A19" t="s">
        <v>309</v>
      </c>
      <c r="B19">
        <v>5</v>
      </c>
    </row>
    <row r="20" spans="1:3" ht="12.75">
      <c r="A20" t="s">
        <v>244</v>
      </c>
      <c r="B20">
        <v>4</v>
      </c>
      <c r="C20" t="s">
        <v>549</v>
      </c>
    </row>
    <row r="21" spans="1:2" ht="12.75">
      <c r="A21" t="s">
        <v>466</v>
      </c>
      <c r="B21">
        <v>3</v>
      </c>
    </row>
    <row r="22" spans="1:2" ht="12.75">
      <c r="A22" t="s">
        <v>310</v>
      </c>
      <c r="B22">
        <v>3</v>
      </c>
    </row>
    <row r="23" spans="1:3" ht="12.75">
      <c r="A23" t="s">
        <v>236</v>
      </c>
      <c r="B23">
        <v>3</v>
      </c>
      <c r="C23" t="s">
        <v>548</v>
      </c>
    </row>
    <row r="24" spans="1:2" ht="12.75">
      <c r="A24" t="s">
        <v>274</v>
      </c>
      <c r="B24">
        <v>2</v>
      </c>
    </row>
    <row r="25" spans="1:2" ht="12.75">
      <c r="A25" t="s">
        <v>289</v>
      </c>
      <c r="B25">
        <v>2</v>
      </c>
    </row>
    <row r="26" spans="1:2" ht="12.75">
      <c r="A26" t="s">
        <v>218</v>
      </c>
      <c r="B26">
        <v>2</v>
      </c>
    </row>
    <row r="27" spans="1:3" ht="12.75">
      <c r="A27" t="s">
        <v>235</v>
      </c>
      <c r="B27">
        <v>2</v>
      </c>
      <c r="C27" t="s">
        <v>553</v>
      </c>
    </row>
    <row r="28" spans="1:3" ht="12.75">
      <c r="A28" t="s">
        <v>327</v>
      </c>
      <c r="B28">
        <v>2</v>
      </c>
      <c r="C28" t="s">
        <v>552</v>
      </c>
    </row>
    <row r="29" spans="1:3" ht="12.75">
      <c r="A29" t="s">
        <v>542</v>
      </c>
      <c r="B29">
        <v>1</v>
      </c>
      <c r="C29" t="s">
        <v>552</v>
      </c>
    </row>
    <row r="30" spans="1:3" ht="12.75">
      <c r="A30" t="s">
        <v>224</v>
      </c>
      <c r="B30">
        <v>1</v>
      </c>
      <c r="C30" t="s">
        <v>548</v>
      </c>
    </row>
    <row r="31" spans="1:3" ht="12.75">
      <c r="A31" t="s">
        <v>311</v>
      </c>
      <c r="B31">
        <v>1</v>
      </c>
      <c r="C31" t="s">
        <v>548</v>
      </c>
    </row>
    <row r="32" spans="1:3" ht="12.75">
      <c r="A32" t="s">
        <v>223</v>
      </c>
      <c r="B32">
        <v>1</v>
      </c>
      <c r="C32" t="s">
        <v>548</v>
      </c>
    </row>
    <row r="33" spans="1:3" ht="12.75">
      <c r="A33" t="s">
        <v>225</v>
      </c>
      <c r="B33">
        <v>1</v>
      </c>
      <c r="C33" t="s">
        <v>548</v>
      </c>
    </row>
    <row r="34" spans="1:3" ht="12.75">
      <c r="A34" t="s">
        <v>318</v>
      </c>
      <c r="B34">
        <v>1</v>
      </c>
      <c r="C34" t="s">
        <v>548</v>
      </c>
    </row>
    <row r="35" spans="1:3" ht="12.75">
      <c r="A35" t="s">
        <v>237</v>
      </c>
      <c r="B35">
        <v>1</v>
      </c>
      <c r="C35" t="s">
        <v>548</v>
      </c>
    </row>
    <row r="36" spans="1:3" ht="12.75">
      <c r="A36" t="s">
        <v>241</v>
      </c>
      <c r="B36">
        <v>1</v>
      </c>
      <c r="C36" t="s">
        <v>548</v>
      </c>
    </row>
    <row r="37" spans="1:3" ht="12.75">
      <c r="A37" t="s">
        <v>246</v>
      </c>
      <c r="B37">
        <v>1</v>
      </c>
      <c r="C37" t="s">
        <v>548</v>
      </c>
    </row>
    <row r="38" spans="1:3" ht="12.75">
      <c r="A38" t="s">
        <v>258</v>
      </c>
      <c r="B38">
        <v>1</v>
      </c>
      <c r="C38" t="s">
        <v>552</v>
      </c>
    </row>
    <row r="39" spans="1:3" ht="12.75">
      <c r="A39" t="s">
        <v>261</v>
      </c>
      <c r="B39">
        <v>1</v>
      </c>
      <c r="C39" t="s">
        <v>548</v>
      </c>
    </row>
    <row r="40" spans="1:3" ht="12.75">
      <c r="A40" t="s">
        <v>262</v>
      </c>
      <c r="B40">
        <v>1</v>
      </c>
      <c r="C40" t="s">
        <v>548</v>
      </c>
    </row>
    <row r="41" spans="1:3" ht="12.75">
      <c r="A41" t="s">
        <v>275</v>
      </c>
      <c r="B41">
        <v>1</v>
      </c>
      <c r="C41" t="s">
        <v>548</v>
      </c>
    </row>
    <row r="42" spans="1:3" ht="12.75">
      <c r="A42" t="s">
        <v>276</v>
      </c>
      <c r="B42">
        <v>1</v>
      </c>
      <c r="C42" t="s">
        <v>548</v>
      </c>
    </row>
    <row r="43" spans="1:3" ht="12.75">
      <c r="A43" t="s">
        <v>304</v>
      </c>
      <c r="B43">
        <v>1</v>
      </c>
      <c r="C43" t="s">
        <v>548</v>
      </c>
    </row>
    <row r="44" spans="1:3" ht="12.75">
      <c r="A44" t="s">
        <v>112</v>
      </c>
      <c r="B44">
        <v>1</v>
      </c>
      <c r="C44" t="s">
        <v>548</v>
      </c>
    </row>
    <row r="45" spans="1:3" ht="12.75">
      <c r="A45" t="s">
        <v>121</v>
      </c>
      <c r="B45">
        <v>0</v>
      </c>
      <c r="C45" t="s">
        <v>548</v>
      </c>
    </row>
    <row r="46" spans="1:3" ht="12.75">
      <c r="A46" t="s">
        <v>125</v>
      </c>
      <c r="B46">
        <v>1</v>
      </c>
      <c r="C46" t="s">
        <v>548</v>
      </c>
    </row>
    <row r="47" spans="1:3" ht="12.75">
      <c r="A47" t="s">
        <v>306</v>
      </c>
      <c r="B47">
        <v>0</v>
      </c>
      <c r="C47" t="s">
        <v>548</v>
      </c>
    </row>
    <row r="48" spans="1:3" ht="12.75">
      <c r="A48" t="s">
        <v>280</v>
      </c>
      <c r="B48">
        <v>0</v>
      </c>
      <c r="C48" t="s">
        <v>548</v>
      </c>
    </row>
    <row r="49" spans="1:3" ht="12.75">
      <c r="A49" t="s">
        <v>281</v>
      </c>
      <c r="B49">
        <v>0</v>
      </c>
      <c r="C49" t="s">
        <v>548</v>
      </c>
    </row>
    <row r="50" spans="1:3" ht="12.75">
      <c r="A50" t="s">
        <v>282</v>
      </c>
      <c r="B50">
        <v>0</v>
      </c>
      <c r="C50" t="s">
        <v>548</v>
      </c>
    </row>
    <row r="51" spans="1:3" ht="12.75">
      <c r="A51" t="s">
        <v>283</v>
      </c>
      <c r="B51">
        <v>0</v>
      </c>
      <c r="C51" t="s">
        <v>548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E119"/>
  <sheetViews>
    <sheetView workbookViewId="0" topLeftCell="A1">
      <selection activeCell="H6" sqref="H6"/>
    </sheetView>
  </sheetViews>
  <sheetFormatPr defaultColWidth="9.140625" defaultRowHeight="12.75"/>
  <cols>
    <col min="1" max="16384" width="8.8515625" style="0" customWidth="1"/>
  </cols>
  <sheetData>
    <row r="1" spans="1:83" ht="12.75">
      <c r="A1" s="1" t="s">
        <v>214</v>
      </c>
      <c r="B1" s="1" t="s">
        <v>532</v>
      </c>
      <c r="C1" s="1" t="s">
        <v>215</v>
      </c>
      <c r="D1" s="1" t="s">
        <v>199</v>
      </c>
      <c r="E1" s="1" t="s">
        <v>200</v>
      </c>
      <c r="F1" s="1" t="s">
        <v>137</v>
      </c>
      <c r="G1" s="1" t="s">
        <v>521</v>
      </c>
      <c r="H1" s="1" t="s">
        <v>138</v>
      </c>
      <c r="I1" s="1" t="s">
        <v>251</v>
      </c>
      <c r="J1" s="1"/>
      <c r="K1" s="1" t="s">
        <v>487</v>
      </c>
      <c r="L1" s="1" t="s">
        <v>413</v>
      </c>
      <c r="M1" s="1" t="s">
        <v>458</v>
      </c>
      <c r="N1" s="1" t="s">
        <v>457</v>
      </c>
      <c r="O1" s="1" t="s">
        <v>459</v>
      </c>
      <c r="P1" s="1" t="s">
        <v>441</v>
      </c>
      <c r="Q1" s="1" t="s">
        <v>301</v>
      </c>
      <c r="R1" s="1" t="s">
        <v>455</v>
      </c>
      <c r="S1" s="1" t="s">
        <v>307</v>
      </c>
      <c r="T1" s="1" t="s">
        <v>219</v>
      </c>
      <c r="U1" s="1" t="s">
        <v>217</v>
      </c>
      <c r="V1" s="1" t="s">
        <v>314</v>
      </c>
      <c r="W1" s="1" t="s">
        <v>220</v>
      </c>
      <c r="X1" s="1" t="s">
        <v>467</v>
      </c>
      <c r="Y1" s="1" t="s">
        <v>485</v>
      </c>
      <c r="Z1" s="1" t="s">
        <v>466</v>
      </c>
      <c r="AA1" s="1" t="s">
        <v>309</v>
      </c>
      <c r="AB1" s="1" t="s">
        <v>244</v>
      </c>
      <c r="AC1" s="1" t="s">
        <v>310</v>
      </c>
      <c r="AD1" s="1" t="s">
        <v>336</v>
      </c>
      <c r="AE1" s="1" t="s">
        <v>236</v>
      </c>
      <c r="AF1" s="1" t="s">
        <v>224</v>
      </c>
      <c r="AG1" s="1" t="s">
        <v>274</v>
      </c>
      <c r="AH1" s="1" t="s">
        <v>289</v>
      </c>
      <c r="AI1" s="1" t="s">
        <v>218</v>
      </c>
      <c r="AJ1" s="1" t="s">
        <v>311</v>
      </c>
      <c r="AK1" s="1" t="s">
        <v>223</v>
      </c>
      <c r="AL1" s="1" t="s">
        <v>235</v>
      </c>
      <c r="AM1" s="1" t="s">
        <v>327</v>
      </c>
      <c r="AN1" s="1" t="s">
        <v>256</v>
      </c>
      <c r="AO1" s="1" t="s">
        <v>271</v>
      </c>
      <c r="AP1" s="1" t="s">
        <v>119</v>
      </c>
      <c r="AQ1" s="1" t="s">
        <v>225</v>
      </c>
      <c r="AR1" s="1" t="s">
        <v>318</v>
      </c>
      <c r="AS1" s="1" t="s">
        <v>237</v>
      </c>
      <c r="AT1" s="1" t="s">
        <v>241</v>
      </c>
      <c r="AU1" s="1" t="s">
        <v>246</v>
      </c>
      <c r="AV1" s="1" t="s">
        <v>258</v>
      </c>
      <c r="AW1" s="1" t="s">
        <v>261</v>
      </c>
      <c r="AX1" s="1" t="s">
        <v>262</v>
      </c>
      <c r="AY1" s="1" t="s">
        <v>275</v>
      </c>
      <c r="AZ1" s="1" t="s">
        <v>276</v>
      </c>
      <c r="BA1" s="1" t="s">
        <v>306</v>
      </c>
      <c r="BB1" s="1" t="s">
        <v>280</v>
      </c>
      <c r="BC1" s="1" t="s">
        <v>281</v>
      </c>
      <c r="BD1" s="1" t="s">
        <v>282</v>
      </c>
      <c r="BE1" s="1" t="s">
        <v>283</v>
      </c>
      <c r="BF1" s="1" t="s">
        <v>304</v>
      </c>
      <c r="BG1" s="1" t="s">
        <v>112</v>
      </c>
      <c r="BH1" s="1" t="s">
        <v>120</v>
      </c>
      <c r="BI1" s="1" t="s">
        <v>121</v>
      </c>
      <c r="BJ1" s="1" t="s">
        <v>125</v>
      </c>
      <c r="BK1" s="1"/>
      <c r="BL1" s="1" t="s">
        <v>317</v>
      </c>
      <c r="BM1" s="1" t="s">
        <v>228</v>
      </c>
      <c r="BN1" s="1" t="s">
        <v>216</v>
      </c>
      <c r="BO1" s="1" t="s">
        <v>222</v>
      </c>
      <c r="BP1" s="1" t="s">
        <v>229</v>
      </c>
      <c r="BQ1" s="1" t="s">
        <v>460</v>
      </c>
      <c r="BR1" s="1" t="s">
        <v>227</v>
      </c>
      <c r="BS1" s="1" t="s">
        <v>335</v>
      </c>
      <c r="BT1" s="1" t="s">
        <v>232</v>
      </c>
      <c r="BU1" s="1" t="s">
        <v>233</v>
      </c>
      <c r="BV1" s="1" t="s">
        <v>234</v>
      </c>
      <c r="BW1" s="1" t="s">
        <v>133</v>
      </c>
      <c r="BX1" s="1" t="s">
        <v>238</v>
      </c>
      <c r="BY1" s="1" t="s">
        <v>239</v>
      </c>
      <c r="BZ1" s="1" t="s">
        <v>248</v>
      </c>
      <c r="CA1" s="1" t="s">
        <v>272</v>
      </c>
      <c r="CB1" s="1" t="s">
        <v>284</v>
      </c>
      <c r="CC1" s="1" t="s">
        <v>285</v>
      </c>
      <c r="CD1" s="1" t="s">
        <v>111</v>
      </c>
      <c r="CE1" s="1"/>
    </row>
    <row r="2" spans="1:83" ht="12.75">
      <c r="A2" s="3">
        <v>1</v>
      </c>
      <c r="B2" s="3"/>
      <c r="C2" s="3" t="s">
        <v>454</v>
      </c>
      <c r="D2" s="3" t="s">
        <v>201</v>
      </c>
      <c r="E2" s="3" t="s">
        <v>213</v>
      </c>
      <c r="F2" s="3"/>
      <c r="G2" s="3"/>
      <c r="H2" s="22" t="s">
        <v>411</v>
      </c>
      <c r="I2" s="22"/>
      <c r="J2" s="22"/>
      <c r="K2" s="22" t="s">
        <v>414</v>
      </c>
      <c r="L2" s="22"/>
      <c r="M2" s="3"/>
      <c r="N2" s="3"/>
      <c r="O2" s="3"/>
      <c r="P2" s="3"/>
      <c r="Q2" s="3"/>
      <c r="R2" s="3">
        <v>1</v>
      </c>
      <c r="S2" s="3"/>
      <c r="T2" s="3"/>
      <c r="U2" s="3"/>
      <c r="V2" s="3"/>
      <c r="W2" s="3">
        <v>1</v>
      </c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>
        <v>1</v>
      </c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</row>
    <row r="3" spans="1:83" ht="12.75">
      <c r="A3" s="1">
        <v>15</v>
      </c>
      <c r="B3" s="1"/>
      <c r="C3" s="1" t="s">
        <v>322</v>
      </c>
      <c r="D3" s="1" t="s">
        <v>201</v>
      </c>
      <c r="E3" s="1" t="s">
        <v>213</v>
      </c>
      <c r="F3" s="1"/>
      <c r="G3" s="2"/>
      <c r="H3" s="2" t="s">
        <v>138</v>
      </c>
      <c r="I3" s="1"/>
      <c r="J3" s="2"/>
      <c r="K3" s="2"/>
      <c r="L3" s="2"/>
      <c r="M3" s="1">
        <v>15</v>
      </c>
      <c r="N3" s="1"/>
      <c r="O3" s="1"/>
      <c r="P3" s="1">
        <v>15</v>
      </c>
      <c r="Q3" s="1">
        <v>15</v>
      </c>
      <c r="R3" s="1"/>
      <c r="S3" s="1">
        <v>15</v>
      </c>
      <c r="T3" s="1"/>
      <c r="U3" s="1"/>
      <c r="V3" s="1"/>
      <c r="W3" s="1"/>
      <c r="X3" s="1"/>
      <c r="Y3" s="1"/>
      <c r="Z3" s="1"/>
      <c r="AA3" s="1">
        <v>15</v>
      </c>
      <c r="AB3" s="1"/>
      <c r="AC3" s="1"/>
      <c r="AD3" s="1"/>
      <c r="AE3" s="1">
        <v>15</v>
      </c>
      <c r="AF3" s="1"/>
      <c r="AG3" s="1"/>
      <c r="AH3" s="1"/>
      <c r="AI3" s="1"/>
      <c r="AJ3" s="1"/>
      <c r="AK3" s="1"/>
      <c r="AL3" s="1">
        <v>15</v>
      </c>
      <c r="AM3" s="1"/>
      <c r="AN3" s="1"/>
      <c r="AO3" s="1"/>
      <c r="AP3" s="1"/>
      <c r="AQ3" s="1"/>
      <c r="AR3" s="1"/>
      <c r="AS3" s="1">
        <v>15</v>
      </c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 t="s">
        <v>221</v>
      </c>
      <c r="BN3" s="1">
        <v>15</v>
      </c>
      <c r="BO3" s="1">
        <v>15</v>
      </c>
      <c r="BP3" s="1">
        <v>15</v>
      </c>
      <c r="BQ3" s="1"/>
      <c r="BR3" s="1"/>
      <c r="BS3" s="1"/>
      <c r="BT3" s="1">
        <v>15</v>
      </c>
      <c r="BU3" s="1">
        <v>15</v>
      </c>
      <c r="BV3" s="1">
        <v>15</v>
      </c>
      <c r="BW3" s="1"/>
      <c r="BX3" s="1"/>
      <c r="BY3" s="1"/>
      <c r="BZ3" s="1"/>
      <c r="CA3" s="1"/>
      <c r="CB3" s="1"/>
      <c r="CC3" s="1"/>
      <c r="CD3" s="1"/>
      <c r="CE3" s="1"/>
    </row>
    <row r="4" spans="1:83" ht="12.75">
      <c r="A4" s="1">
        <v>24</v>
      </c>
      <c r="B4" s="1" t="s">
        <v>523</v>
      </c>
      <c r="C4" s="1" t="s">
        <v>332</v>
      </c>
      <c r="D4" s="1" t="s">
        <v>201</v>
      </c>
      <c r="E4" s="1" t="s">
        <v>213</v>
      </c>
      <c r="F4" s="2" t="s">
        <v>137</v>
      </c>
      <c r="G4" s="1" t="s">
        <v>521</v>
      </c>
      <c r="H4" s="1" t="s">
        <v>138</v>
      </c>
      <c r="I4" s="1"/>
      <c r="J4" s="2"/>
      <c r="K4" s="2"/>
      <c r="L4" s="2"/>
      <c r="M4" s="1"/>
      <c r="N4" s="1"/>
      <c r="O4" s="1"/>
      <c r="P4" s="1"/>
      <c r="Q4" s="1"/>
      <c r="R4" s="1"/>
      <c r="S4" s="1">
        <v>24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 t="s">
        <v>245</v>
      </c>
      <c r="BO4" s="1"/>
      <c r="BP4" s="1"/>
      <c r="BQ4" s="1"/>
      <c r="BR4" s="1">
        <v>24</v>
      </c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</row>
    <row r="5" spans="1:83" ht="12.75">
      <c r="A5" s="1">
        <v>25</v>
      </c>
      <c r="B5" s="1"/>
      <c r="C5" s="1" t="s">
        <v>333</v>
      </c>
      <c r="D5" s="1" t="s">
        <v>201</v>
      </c>
      <c r="E5" s="1" t="s">
        <v>213</v>
      </c>
      <c r="F5" s="1"/>
      <c r="G5" s="2"/>
      <c r="H5" s="2" t="s">
        <v>138</v>
      </c>
      <c r="I5" s="2"/>
      <c r="J5" s="2"/>
      <c r="K5" s="2"/>
      <c r="L5" s="2"/>
      <c r="M5" s="1"/>
      <c r="N5" s="1"/>
      <c r="O5" s="1"/>
      <c r="P5" s="1"/>
      <c r="Q5" s="1"/>
      <c r="R5" s="1">
        <v>25</v>
      </c>
      <c r="S5" s="1"/>
      <c r="T5" s="1">
        <v>25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>
        <v>25</v>
      </c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</row>
    <row r="6" spans="1:83" ht="12.75">
      <c r="A6" s="3">
        <v>30</v>
      </c>
      <c r="B6" s="3"/>
      <c r="C6" s="3" t="s">
        <v>524</v>
      </c>
      <c r="D6" s="3" t="s">
        <v>202</v>
      </c>
      <c r="E6" s="3" t="s">
        <v>213</v>
      </c>
      <c r="F6" s="3" t="s">
        <v>525</v>
      </c>
      <c r="G6" s="3"/>
      <c r="H6" s="3" t="s">
        <v>138</v>
      </c>
      <c r="I6" s="3"/>
      <c r="J6" s="3"/>
      <c r="K6" s="3" t="s">
        <v>414</v>
      </c>
      <c r="L6" s="3"/>
      <c r="M6" s="3">
        <v>30</v>
      </c>
      <c r="N6" s="3" t="s">
        <v>255</v>
      </c>
      <c r="O6" s="3"/>
      <c r="P6" s="3">
        <v>30</v>
      </c>
      <c r="Q6" s="3">
        <v>30</v>
      </c>
      <c r="R6" s="3"/>
      <c r="S6" s="3"/>
      <c r="T6" s="3">
        <v>30</v>
      </c>
      <c r="U6" s="3"/>
      <c r="V6" s="3"/>
      <c r="W6" s="3"/>
      <c r="X6" s="3"/>
      <c r="Y6" s="3" t="s">
        <v>255</v>
      </c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>
        <v>30</v>
      </c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1"/>
    </row>
    <row r="7" spans="1:83" ht="12.75">
      <c r="A7" s="3">
        <v>31</v>
      </c>
      <c r="B7" s="1" t="s">
        <v>522</v>
      </c>
      <c r="C7" s="3" t="s">
        <v>257</v>
      </c>
      <c r="D7" s="3" t="s">
        <v>202</v>
      </c>
      <c r="E7" s="3" t="s">
        <v>213</v>
      </c>
      <c r="F7" s="3" t="s">
        <v>253</v>
      </c>
      <c r="G7" s="3"/>
      <c r="H7" s="3" t="s">
        <v>138</v>
      </c>
      <c r="I7" s="3"/>
      <c r="J7" s="3"/>
      <c r="K7" s="3" t="s">
        <v>414</v>
      </c>
      <c r="L7" s="3"/>
      <c r="M7" s="3">
        <v>31</v>
      </c>
      <c r="N7" s="3">
        <v>31</v>
      </c>
      <c r="O7" s="3"/>
      <c r="P7" s="3">
        <v>31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>
        <v>31</v>
      </c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1"/>
    </row>
    <row r="8" spans="1:83" ht="12.75">
      <c r="A8" s="1">
        <v>32</v>
      </c>
      <c r="B8" s="1" t="s">
        <v>526</v>
      </c>
      <c r="C8" s="1" t="s">
        <v>259</v>
      </c>
      <c r="D8" s="1" t="s">
        <v>260</v>
      </c>
      <c r="E8" s="1" t="s">
        <v>213</v>
      </c>
      <c r="F8" s="1"/>
      <c r="G8" s="1"/>
      <c r="H8" s="1" t="s">
        <v>138</v>
      </c>
      <c r="I8" s="1"/>
      <c r="J8" s="1"/>
      <c r="K8" s="1" t="s">
        <v>414</v>
      </c>
      <c r="L8" s="1"/>
      <c r="M8" s="1">
        <v>32</v>
      </c>
      <c r="N8" s="1">
        <v>32</v>
      </c>
      <c r="O8" s="1">
        <v>32</v>
      </c>
      <c r="P8" s="1">
        <v>32</v>
      </c>
      <c r="Q8" s="1">
        <v>32</v>
      </c>
      <c r="R8" s="3">
        <v>32</v>
      </c>
      <c r="S8" s="1">
        <v>32</v>
      </c>
      <c r="T8" s="1"/>
      <c r="U8" s="1">
        <v>32</v>
      </c>
      <c r="V8" s="1">
        <v>32</v>
      </c>
      <c r="W8" s="1"/>
      <c r="X8" s="1"/>
      <c r="Y8" s="1"/>
      <c r="Z8" s="1"/>
      <c r="AA8" s="1"/>
      <c r="AB8" s="1"/>
      <c r="AC8" s="3">
        <v>32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3">
        <v>32</v>
      </c>
      <c r="AX8" s="3">
        <v>32</v>
      </c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</row>
    <row r="9" spans="1:83" ht="12.75">
      <c r="A9" s="1">
        <v>52</v>
      </c>
      <c r="B9" s="1"/>
      <c r="C9" s="1" t="s">
        <v>123</v>
      </c>
      <c r="D9" s="1" t="s">
        <v>260</v>
      </c>
      <c r="E9" s="1" t="s">
        <v>213</v>
      </c>
      <c r="F9" s="1"/>
      <c r="G9" s="1"/>
      <c r="H9" s="1" t="s">
        <v>138</v>
      </c>
      <c r="I9" s="1" t="s">
        <v>416</v>
      </c>
      <c r="J9" s="1"/>
      <c r="K9" s="1"/>
      <c r="L9" s="1"/>
      <c r="M9" s="1">
        <v>52</v>
      </c>
      <c r="N9" s="1">
        <v>52</v>
      </c>
      <c r="O9" s="1">
        <v>52</v>
      </c>
      <c r="P9" s="1"/>
      <c r="Q9" s="1">
        <v>52</v>
      </c>
      <c r="R9" s="3">
        <v>52</v>
      </c>
      <c r="S9" s="1"/>
      <c r="T9" s="3">
        <v>52</v>
      </c>
      <c r="U9" s="3">
        <v>52</v>
      </c>
      <c r="V9" s="3">
        <v>52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3" t="s">
        <v>124</v>
      </c>
      <c r="AI9" s="1"/>
      <c r="AJ9" s="1"/>
      <c r="AK9" s="1"/>
      <c r="AL9" s="1"/>
      <c r="AM9" s="1"/>
      <c r="AN9" s="1">
        <v>52</v>
      </c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3">
        <v>52</v>
      </c>
      <c r="BK9" s="3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3"/>
      <c r="BX9" s="1"/>
      <c r="BY9" s="1"/>
      <c r="BZ9" s="1"/>
      <c r="CA9" s="1"/>
      <c r="CB9" s="1"/>
      <c r="CC9" s="1"/>
      <c r="CD9" s="1"/>
      <c r="CE9" s="1"/>
    </row>
    <row r="10" spans="1:83" ht="12.75">
      <c r="A10" s="1">
        <v>53</v>
      </c>
      <c r="B10" s="1"/>
      <c r="C10" s="1" t="s">
        <v>126</v>
      </c>
      <c r="D10" s="1" t="s">
        <v>260</v>
      </c>
      <c r="E10" s="1" t="s">
        <v>213</v>
      </c>
      <c r="F10" s="1"/>
      <c r="G10" s="1"/>
      <c r="H10" s="1" t="s">
        <v>138</v>
      </c>
      <c r="I10" s="1" t="s">
        <v>416</v>
      </c>
      <c r="J10" s="1"/>
      <c r="K10" s="1"/>
      <c r="L10" s="1"/>
      <c r="M10" s="1">
        <v>53</v>
      </c>
      <c r="N10" s="1">
        <v>53</v>
      </c>
      <c r="O10" s="1">
        <v>53</v>
      </c>
      <c r="P10" s="1"/>
      <c r="Q10" s="3">
        <v>53</v>
      </c>
      <c r="R10" s="1"/>
      <c r="S10" s="1"/>
      <c r="T10" s="1"/>
      <c r="U10" s="1"/>
      <c r="V10" s="1"/>
      <c r="W10" s="1"/>
      <c r="X10" s="3">
        <v>53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</row>
    <row r="11" spans="1:83" ht="12.75">
      <c r="A11" s="1">
        <v>54</v>
      </c>
      <c r="B11" s="1"/>
      <c r="C11" s="1" t="s">
        <v>127</v>
      </c>
      <c r="D11" s="1" t="s">
        <v>260</v>
      </c>
      <c r="E11" s="1" t="s">
        <v>213</v>
      </c>
      <c r="F11" s="1"/>
      <c r="G11" s="1"/>
      <c r="H11" s="1" t="s">
        <v>138</v>
      </c>
      <c r="I11" s="1" t="s">
        <v>416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</row>
    <row r="12" spans="1:83" ht="12.75">
      <c r="A12" s="3">
        <v>55</v>
      </c>
      <c r="B12" s="3"/>
      <c r="C12" s="3" t="s">
        <v>128</v>
      </c>
      <c r="D12" s="3" t="s">
        <v>260</v>
      </c>
      <c r="E12" s="3" t="s">
        <v>213</v>
      </c>
      <c r="F12" s="3"/>
      <c r="G12" s="1"/>
      <c r="H12" s="1" t="s">
        <v>138</v>
      </c>
      <c r="I12" s="1" t="s">
        <v>416</v>
      </c>
      <c r="J12" s="1"/>
      <c r="K12" s="1"/>
      <c r="L12" s="1"/>
      <c r="M12" s="3">
        <v>54</v>
      </c>
      <c r="N12" s="3">
        <v>54</v>
      </c>
      <c r="O12" s="3">
        <v>54</v>
      </c>
      <c r="P12" s="3"/>
      <c r="Q12" s="3">
        <v>54</v>
      </c>
      <c r="R12" s="3"/>
      <c r="S12" s="3"/>
      <c r="T12" s="3">
        <v>54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1"/>
    </row>
    <row r="13" spans="1:83" ht="12.75">
      <c r="A13" s="1">
        <v>56</v>
      </c>
      <c r="B13" s="1"/>
      <c r="C13" s="1" t="s">
        <v>129</v>
      </c>
      <c r="D13" s="1" t="s">
        <v>260</v>
      </c>
      <c r="E13" s="1" t="s">
        <v>213</v>
      </c>
      <c r="F13" s="1"/>
      <c r="G13" s="1"/>
      <c r="H13" s="1" t="s">
        <v>138</v>
      </c>
      <c r="I13" s="1" t="s">
        <v>416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</row>
    <row r="14" spans="1:83" ht="12.75">
      <c r="A14" s="1">
        <v>57</v>
      </c>
      <c r="B14" s="1"/>
      <c r="C14" s="1" t="s">
        <v>130</v>
      </c>
      <c r="D14" s="1" t="s">
        <v>260</v>
      </c>
      <c r="E14" s="1" t="s">
        <v>213</v>
      </c>
      <c r="F14" s="1"/>
      <c r="G14" s="1"/>
      <c r="H14" s="1" t="s">
        <v>138</v>
      </c>
      <c r="I14" s="1" t="s">
        <v>416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</row>
    <row r="15" spans="1:83" ht="12.75">
      <c r="A15" s="1">
        <v>58</v>
      </c>
      <c r="B15" s="1"/>
      <c r="C15" s="1" t="s">
        <v>131</v>
      </c>
      <c r="D15" s="1" t="s">
        <v>260</v>
      </c>
      <c r="E15" s="1" t="s">
        <v>213</v>
      </c>
      <c r="F15" s="1"/>
      <c r="G15" s="1"/>
      <c r="H15" s="1" t="s">
        <v>138</v>
      </c>
      <c r="I15" s="1" t="s">
        <v>416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</row>
    <row r="16" spans="1:83" ht="12.75">
      <c r="A16" s="34" t="s">
        <v>21</v>
      </c>
      <c r="B16" s="1"/>
      <c r="C16" s="1"/>
      <c r="D16" s="1"/>
      <c r="E16" s="1"/>
      <c r="F16" s="1"/>
      <c r="G16" s="1"/>
      <c r="H16" s="1">
        <f>COUNTA(H2:H15)</f>
        <v>14</v>
      </c>
      <c r="I16" s="1"/>
      <c r="J16" s="1"/>
      <c r="K16" s="1"/>
      <c r="L16" s="1"/>
      <c r="M16" s="1">
        <f>COUNTA(M2:M15)</f>
        <v>7</v>
      </c>
      <c r="N16" s="1">
        <f aca="true" t="shared" si="0" ref="N16:BY16">COUNTA(N2:N15)</f>
        <v>6</v>
      </c>
      <c r="O16" s="1">
        <f t="shared" si="0"/>
        <v>4</v>
      </c>
      <c r="P16" s="1">
        <f t="shared" si="0"/>
        <v>4</v>
      </c>
      <c r="Q16" s="1">
        <f t="shared" si="0"/>
        <v>6</v>
      </c>
      <c r="R16" s="1">
        <f t="shared" si="0"/>
        <v>4</v>
      </c>
      <c r="S16" s="1">
        <f t="shared" si="0"/>
        <v>3</v>
      </c>
      <c r="T16" s="1">
        <f t="shared" si="0"/>
        <v>4</v>
      </c>
      <c r="U16" s="1">
        <f t="shared" si="0"/>
        <v>2</v>
      </c>
      <c r="V16" s="1">
        <f t="shared" si="0"/>
        <v>2</v>
      </c>
      <c r="W16" s="1">
        <f t="shared" si="0"/>
        <v>1</v>
      </c>
      <c r="X16" s="1">
        <f t="shared" si="0"/>
        <v>1</v>
      </c>
      <c r="Y16" s="1">
        <f t="shared" si="0"/>
        <v>1</v>
      </c>
      <c r="Z16" s="1">
        <f t="shared" si="0"/>
        <v>0</v>
      </c>
      <c r="AA16" s="1">
        <f t="shared" si="0"/>
        <v>1</v>
      </c>
      <c r="AB16" s="1">
        <f t="shared" si="0"/>
        <v>0</v>
      </c>
      <c r="AC16" s="1">
        <f t="shared" si="0"/>
        <v>1</v>
      </c>
      <c r="AD16" s="1">
        <f t="shared" si="0"/>
        <v>0</v>
      </c>
      <c r="AE16" s="1">
        <f t="shared" si="0"/>
        <v>1</v>
      </c>
      <c r="AF16" s="1">
        <f t="shared" si="0"/>
        <v>0</v>
      </c>
      <c r="AG16" s="1">
        <f t="shared" si="0"/>
        <v>0</v>
      </c>
      <c r="AH16" s="1">
        <f t="shared" si="0"/>
        <v>1</v>
      </c>
      <c r="AI16" s="1">
        <f t="shared" si="0"/>
        <v>0</v>
      </c>
      <c r="AJ16" s="1">
        <f t="shared" si="0"/>
        <v>0</v>
      </c>
      <c r="AK16" s="1">
        <f t="shared" si="0"/>
        <v>0</v>
      </c>
      <c r="AL16" s="1">
        <f t="shared" si="0"/>
        <v>1</v>
      </c>
      <c r="AM16" s="1">
        <f t="shared" si="0"/>
        <v>0</v>
      </c>
      <c r="AN16" s="1">
        <f t="shared" si="0"/>
        <v>2</v>
      </c>
      <c r="AO16" s="1">
        <f t="shared" si="0"/>
        <v>0</v>
      </c>
      <c r="AP16" s="1">
        <f t="shared" si="0"/>
        <v>0</v>
      </c>
      <c r="AQ16" s="1">
        <f t="shared" si="0"/>
        <v>0</v>
      </c>
      <c r="AR16" s="1">
        <f t="shared" si="0"/>
        <v>0</v>
      </c>
      <c r="AS16" s="1">
        <f t="shared" si="0"/>
        <v>1</v>
      </c>
      <c r="AT16" s="1">
        <f t="shared" si="0"/>
        <v>0</v>
      </c>
      <c r="AU16" s="1">
        <f t="shared" si="0"/>
        <v>1</v>
      </c>
      <c r="AV16" s="1">
        <f t="shared" si="0"/>
        <v>1</v>
      </c>
      <c r="AW16" s="1">
        <f t="shared" si="0"/>
        <v>1</v>
      </c>
      <c r="AX16" s="1">
        <f t="shared" si="0"/>
        <v>1</v>
      </c>
      <c r="AY16" s="1">
        <f t="shared" si="0"/>
        <v>0</v>
      </c>
      <c r="AZ16" s="1">
        <f t="shared" si="0"/>
        <v>0</v>
      </c>
      <c r="BA16" s="1">
        <f t="shared" si="0"/>
        <v>0</v>
      </c>
      <c r="BB16" s="1">
        <f t="shared" si="0"/>
        <v>0</v>
      </c>
      <c r="BC16" s="1">
        <f t="shared" si="0"/>
        <v>0</v>
      </c>
      <c r="BD16" s="1">
        <f t="shared" si="0"/>
        <v>0</v>
      </c>
      <c r="BE16" s="1">
        <f t="shared" si="0"/>
        <v>0</v>
      </c>
      <c r="BF16" s="1">
        <f t="shared" si="0"/>
        <v>0</v>
      </c>
      <c r="BG16" s="1">
        <f t="shared" si="0"/>
        <v>0</v>
      </c>
      <c r="BH16" s="1">
        <f t="shared" si="0"/>
        <v>0</v>
      </c>
      <c r="BI16" s="1">
        <f t="shared" si="0"/>
        <v>0</v>
      </c>
      <c r="BJ16" s="1">
        <f t="shared" si="0"/>
        <v>1</v>
      </c>
      <c r="BK16" s="1"/>
      <c r="BL16" s="1">
        <f t="shared" si="0"/>
        <v>0</v>
      </c>
      <c r="BM16" s="1">
        <f t="shared" si="0"/>
        <v>1</v>
      </c>
      <c r="BN16" s="1">
        <f t="shared" si="0"/>
        <v>3</v>
      </c>
      <c r="BO16" s="1">
        <f t="shared" si="0"/>
        <v>1</v>
      </c>
      <c r="BP16" s="1">
        <f t="shared" si="0"/>
        <v>1</v>
      </c>
      <c r="BQ16" s="1">
        <f t="shared" si="0"/>
        <v>0</v>
      </c>
      <c r="BR16" s="1">
        <f t="shared" si="0"/>
        <v>1</v>
      </c>
      <c r="BS16" s="1">
        <f t="shared" si="0"/>
        <v>0</v>
      </c>
      <c r="BT16" s="1">
        <f t="shared" si="0"/>
        <v>1</v>
      </c>
      <c r="BU16" s="1">
        <f t="shared" si="0"/>
        <v>1</v>
      </c>
      <c r="BV16" s="1">
        <f t="shared" si="0"/>
        <v>1</v>
      </c>
      <c r="BW16" s="1">
        <f t="shared" si="0"/>
        <v>0</v>
      </c>
      <c r="BX16" s="1">
        <f t="shared" si="0"/>
        <v>0</v>
      </c>
      <c r="BY16" s="1">
        <f t="shared" si="0"/>
        <v>0</v>
      </c>
      <c r="BZ16" s="1">
        <f aca="true" t="shared" si="1" ref="BZ16:CE16">COUNTA(BZ2:BZ15)</f>
        <v>0</v>
      </c>
      <c r="CA16" s="1">
        <f t="shared" si="1"/>
        <v>0</v>
      </c>
      <c r="CB16" s="1">
        <f t="shared" si="1"/>
        <v>0</v>
      </c>
      <c r="CC16" s="1">
        <f t="shared" si="1"/>
        <v>0</v>
      </c>
      <c r="CD16" s="1">
        <f t="shared" si="1"/>
        <v>0</v>
      </c>
      <c r="CE16" s="1">
        <f t="shared" si="1"/>
        <v>0</v>
      </c>
    </row>
    <row r="17" spans="1:83" ht="12.75">
      <c r="A17" s="34" t="s">
        <v>535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>
        <f>M16/$H16</f>
        <v>0.5</v>
      </c>
      <c r="N17" s="1">
        <f aca="true" t="shared" si="2" ref="N17:BY17">N16/$H16</f>
        <v>0.42857142857142855</v>
      </c>
      <c r="O17" s="1">
        <f t="shared" si="2"/>
        <v>0.2857142857142857</v>
      </c>
      <c r="P17" s="1">
        <f t="shared" si="2"/>
        <v>0.2857142857142857</v>
      </c>
      <c r="Q17" s="1">
        <f t="shared" si="2"/>
        <v>0.42857142857142855</v>
      </c>
      <c r="R17" s="1">
        <f t="shared" si="2"/>
        <v>0.2857142857142857</v>
      </c>
      <c r="S17" s="1">
        <f t="shared" si="2"/>
        <v>0.21428571428571427</v>
      </c>
      <c r="T17" s="1">
        <f t="shared" si="2"/>
        <v>0.2857142857142857</v>
      </c>
      <c r="U17" s="1">
        <f t="shared" si="2"/>
        <v>0.14285714285714285</v>
      </c>
      <c r="V17" s="1">
        <f t="shared" si="2"/>
        <v>0.14285714285714285</v>
      </c>
      <c r="W17" s="1">
        <f t="shared" si="2"/>
        <v>0.07142857142857142</v>
      </c>
      <c r="X17" s="1">
        <f t="shared" si="2"/>
        <v>0.07142857142857142</v>
      </c>
      <c r="Y17" s="1">
        <f t="shared" si="2"/>
        <v>0.07142857142857142</v>
      </c>
      <c r="Z17" s="1">
        <f t="shared" si="2"/>
        <v>0</v>
      </c>
      <c r="AA17" s="1">
        <f t="shared" si="2"/>
        <v>0.07142857142857142</v>
      </c>
      <c r="AB17" s="1">
        <f t="shared" si="2"/>
        <v>0</v>
      </c>
      <c r="AC17" s="1">
        <f t="shared" si="2"/>
        <v>0.07142857142857142</v>
      </c>
      <c r="AD17" s="1">
        <f t="shared" si="2"/>
        <v>0</v>
      </c>
      <c r="AE17" s="1">
        <f t="shared" si="2"/>
        <v>0.07142857142857142</v>
      </c>
      <c r="AF17" s="1">
        <f t="shared" si="2"/>
        <v>0</v>
      </c>
      <c r="AG17" s="1">
        <f t="shared" si="2"/>
        <v>0</v>
      </c>
      <c r="AH17" s="1">
        <f t="shared" si="2"/>
        <v>0.07142857142857142</v>
      </c>
      <c r="AI17" s="1">
        <f t="shared" si="2"/>
        <v>0</v>
      </c>
      <c r="AJ17" s="1">
        <f t="shared" si="2"/>
        <v>0</v>
      </c>
      <c r="AK17" s="1">
        <f t="shared" si="2"/>
        <v>0</v>
      </c>
      <c r="AL17" s="1">
        <f t="shared" si="2"/>
        <v>0.07142857142857142</v>
      </c>
      <c r="AM17" s="1">
        <f t="shared" si="2"/>
        <v>0</v>
      </c>
      <c r="AN17" s="1">
        <f t="shared" si="2"/>
        <v>0.14285714285714285</v>
      </c>
      <c r="AO17" s="1">
        <f t="shared" si="2"/>
        <v>0</v>
      </c>
      <c r="AP17" s="1">
        <f t="shared" si="2"/>
        <v>0</v>
      </c>
      <c r="AQ17" s="1">
        <f t="shared" si="2"/>
        <v>0</v>
      </c>
      <c r="AR17" s="1">
        <f t="shared" si="2"/>
        <v>0</v>
      </c>
      <c r="AS17" s="1">
        <f t="shared" si="2"/>
        <v>0.07142857142857142</v>
      </c>
      <c r="AT17" s="1">
        <f t="shared" si="2"/>
        <v>0</v>
      </c>
      <c r="AU17" s="1">
        <f t="shared" si="2"/>
        <v>0.07142857142857142</v>
      </c>
      <c r="AV17" s="1">
        <f t="shared" si="2"/>
        <v>0.07142857142857142</v>
      </c>
      <c r="AW17" s="1">
        <f t="shared" si="2"/>
        <v>0.07142857142857142</v>
      </c>
      <c r="AX17" s="1">
        <f t="shared" si="2"/>
        <v>0.07142857142857142</v>
      </c>
      <c r="AY17" s="1">
        <f t="shared" si="2"/>
        <v>0</v>
      </c>
      <c r="AZ17" s="1">
        <f t="shared" si="2"/>
        <v>0</v>
      </c>
      <c r="BA17" s="1">
        <f t="shared" si="2"/>
        <v>0</v>
      </c>
      <c r="BB17" s="1">
        <f t="shared" si="2"/>
        <v>0</v>
      </c>
      <c r="BC17" s="1">
        <f t="shared" si="2"/>
        <v>0</v>
      </c>
      <c r="BD17" s="1">
        <f t="shared" si="2"/>
        <v>0</v>
      </c>
      <c r="BE17" s="1">
        <f t="shared" si="2"/>
        <v>0</v>
      </c>
      <c r="BF17" s="1">
        <f t="shared" si="2"/>
        <v>0</v>
      </c>
      <c r="BG17" s="1">
        <f t="shared" si="2"/>
        <v>0</v>
      </c>
      <c r="BH17" s="1">
        <f t="shared" si="2"/>
        <v>0</v>
      </c>
      <c r="BI17" s="1">
        <f t="shared" si="2"/>
        <v>0</v>
      </c>
      <c r="BJ17" s="1">
        <f t="shared" si="2"/>
        <v>0.07142857142857142</v>
      </c>
      <c r="BK17" s="1"/>
      <c r="BL17" s="1">
        <f t="shared" si="2"/>
        <v>0</v>
      </c>
      <c r="BM17" s="1">
        <f t="shared" si="2"/>
        <v>0.07142857142857142</v>
      </c>
      <c r="BN17" s="1">
        <f t="shared" si="2"/>
        <v>0.21428571428571427</v>
      </c>
      <c r="BO17" s="1">
        <f t="shared" si="2"/>
        <v>0.07142857142857142</v>
      </c>
      <c r="BP17" s="1">
        <f t="shared" si="2"/>
        <v>0.07142857142857142</v>
      </c>
      <c r="BQ17" s="1">
        <f t="shared" si="2"/>
        <v>0</v>
      </c>
      <c r="BR17" s="1">
        <f t="shared" si="2"/>
        <v>0.07142857142857142</v>
      </c>
      <c r="BS17" s="1">
        <f t="shared" si="2"/>
        <v>0</v>
      </c>
      <c r="BT17" s="1">
        <f t="shared" si="2"/>
        <v>0.07142857142857142</v>
      </c>
      <c r="BU17" s="1">
        <f t="shared" si="2"/>
        <v>0.07142857142857142</v>
      </c>
      <c r="BV17" s="1">
        <f t="shared" si="2"/>
        <v>0.07142857142857142</v>
      </c>
      <c r="BW17" s="1">
        <f t="shared" si="2"/>
        <v>0</v>
      </c>
      <c r="BX17" s="1">
        <f t="shared" si="2"/>
        <v>0</v>
      </c>
      <c r="BY17" s="1">
        <f t="shared" si="2"/>
        <v>0</v>
      </c>
      <c r="BZ17" s="1">
        <f aca="true" t="shared" si="3" ref="BZ17:CE17">BZ16/$H16</f>
        <v>0</v>
      </c>
      <c r="CA17" s="1">
        <f t="shared" si="3"/>
        <v>0</v>
      </c>
      <c r="CB17" s="1">
        <f t="shared" si="3"/>
        <v>0</v>
      </c>
      <c r="CC17" s="1">
        <f t="shared" si="3"/>
        <v>0</v>
      </c>
      <c r="CD17" s="1">
        <f t="shared" si="3"/>
        <v>0</v>
      </c>
      <c r="CE17" s="1">
        <f t="shared" si="3"/>
        <v>0</v>
      </c>
    </row>
    <row r="18" spans="1:8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</row>
    <row r="19" spans="1:8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</row>
    <row r="20" spans="1:83" ht="12.75">
      <c r="A20" s="1">
        <v>21</v>
      </c>
      <c r="B20" s="1" t="s">
        <v>530</v>
      </c>
      <c r="C20" s="1" t="s">
        <v>329</v>
      </c>
      <c r="D20" s="1" t="s">
        <v>202</v>
      </c>
      <c r="E20" s="1" t="s">
        <v>389</v>
      </c>
      <c r="F20" s="1"/>
      <c r="G20" s="2"/>
      <c r="H20" s="2" t="s">
        <v>529</v>
      </c>
      <c r="I20" s="2"/>
      <c r="J20" s="2"/>
      <c r="K20" s="2"/>
      <c r="L20" s="2"/>
      <c r="M20" s="1">
        <v>21</v>
      </c>
      <c r="N20" s="1" t="s">
        <v>243</v>
      </c>
      <c r="O20" s="1">
        <v>21</v>
      </c>
      <c r="P20" s="1">
        <v>21</v>
      </c>
      <c r="Q20" s="1"/>
      <c r="R20" s="1">
        <v>21</v>
      </c>
      <c r="S20" s="1">
        <v>21</v>
      </c>
      <c r="T20" s="1"/>
      <c r="U20" s="1"/>
      <c r="V20" s="1"/>
      <c r="W20" s="1">
        <v>21</v>
      </c>
      <c r="X20" s="1"/>
      <c r="Y20" s="1" t="s">
        <v>243</v>
      </c>
      <c r="Z20" s="1"/>
      <c r="AA20" s="1"/>
      <c r="AB20" s="1">
        <v>21</v>
      </c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</row>
    <row r="21" spans="1:83" ht="12.75">
      <c r="A21" s="1">
        <v>19</v>
      </c>
      <c r="B21" s="1"/>
      <c r="C21" s="1" t="s">
        <v>326</v>
      </c>
      <c r="D21" s="1" t="s">
        <v>388</v>
      </c>
      <c r="E21" s="1" t="s">
        <v>389</v>
      </c>
      <c r="F21" s="1" t="s">
        <v>516</v>
      </c>
      <c r="G21" s="1"/>
      <c r="H21" s="2" t="s">
        <v>411</v>
      </c>
      <c r="I21" s="2"/>
      <c r="J21" s="2"/>
      <c r="K21" s="2"/>
      <c r="L21" s="2"/>
      <c r="M21" s="1">
        <v>19</v>
      </c>
      <c r="N21" s="1">
        <v>19</v>
      </c>
      <c r="O21" s="1">
        <v>19</v>
      </c>
      <c r="P21" s="1">
        <v>19</v>
      </c>
      <c r="Q21" s="1">
        <v>19</v>
      </c>
      <c r="R21" s="1"/>
      <c r="S21" s="1">
        <v>19</v>
      </c>
      <c r="T21" s="1">
        <v>19</v>
      </c>
      <c r="U21" s="1"/>
      <c r="V21" s="1"/>
      <c r="W21" s="1"/>
      <c r="X21" s="1"/>
      <c r="Y21" s="1"/>
      <c r="Z21" s="1" t="s">
        <v>240</v>
      </c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>
        <v>19</v>
      </c>
      <c r="AN21" s="1"/>
      <c r="AO21" s="1"/>
      <c r="AP21" s="1"/>
      <c r="AQ21" s="1"/>
      <c r="AR21" s="1"/>
      <c r="AS21" s="1"/>
      <c r="AT21" s="1">
        <v>19</v>
      </c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</row>
    <row r="22" spans="1:83" ht="12.75">
      <c r="A22" s="1">
        <v>20</v>
      </c>
      <c r="B22" s="1"/>
      <c r="C22" s="1" t="s">
        <v>328</v>
      </c>
      <c r="D22" s="1" t="s">
        <v>202</v>
      </c>
      <c r="E22" s="1" t="s">
        <v>389</v>
      </c>
      <c r="F22" s="2" t="s">
        <v>515</v>
      </c>
      <c r="G22" s="2"/>
      <c r="H22" s="1" t="s">
        <v>138</v>
      </c>
      <c r="I22" s="2"/>
      <c r="J22" s="2"/>
      <c r="K22" s="2"/>
      <c r="L22" s="2"/>
      <c r="M22" s="1">
        <v>20</v>
      </c>
      <c r="N22" s="1"/>
      <c r="O22" s="1"/>
      <c r="P22" s="1"/>
      <c r="Q22" s="1">
        <v>20</v>
      </c>
      <c r="R22" s="1"/>
      <c r="S22" s="1">
        <v>20</v>
      </c>
      <c r="T22" s="1"/>
      <c r="U22" s="1"/>
      <c r="V22" s="1"/>
      <c r="W22" s="1"/>
      <c r="X22" s="1"/>
      <c r="Y22" s="1" t="s">
        <v>242</v>
      </c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</row>
    <row r="23" spans="1:83" ht="12.75">
      <c r="A23" s="1">
        <v>29</v>
      </c>
      <c r="B23" s="1"/>
      <c r="C23" s="1" t="s">
        <v>249</v>
      </c>
      <c r="D23" s="1" t="s">
        <v>202</v>
      </c>
      <c r="E23" s="1" t="s">
        <v>389</v>
      </c>
      <c r="F23" s="1"/>
      <c r="G23" s="1"/>
      <c r="H23" s="2" t="s">
        <v>138</v>
      </c>
      <c r="I23" s="1" t="s">
        <v>251</v>
      </c>
      <c r="J23" s="2"/>
      <c r="K23" s="2"/>
      <c r="L23" s="1"/>
      <c r="M23" s="1">
        <v>29</v>
      </c>
      <c r="N23" s="1" t="s">
        <v>254</v>
      </c>
      <c r="O23" s="1">
        <v>29</v>
      </c>
      <c r="P23" s="1"/>
      <c r="Q23" s="1">
        <v>29</v>
      </c>
      <c r="R23" s="1">
        <v>29</v>
      </c>
      <c r="S23" s="1">
        <v>29</v>
      </c>
      <c r="T23" s="1"/>
      <c r="U23" s="1"/>
      <c r="V23" s="1"/>
      <c r="W23" s="1"/>
      <c r="X23" s="1"/>
      <c r="Y23" s="1" t="s">
        <v>254</v>
      </c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</row>
    <row r="24" spans="1:83" ht="12.75">
      <c r="A24" s="1">
        <v>50</v>
      </c>
      <c r="B24" s="1"/>
      <c r="C24" s="1" t="s">
        <v>118</v>
      </c>
      <c r="D24" s="1" t="s">
        <v>201</v>
      </c>
      <c r="E24" s="1" t="s">
        <v>389</v>
      </c>
      <c r="F24" s="1"/>
      <c r="G24" s="1"/>
      <c r="H24" s="1" t="s">
        <v>138</v>
      </c>
      <c r="I24" s="1"/>
      <c r="J24" s="1"/>
      <c r="K24" s="1" t="s">
        <v>414</v>
      </c>
      <c r="L24" s="1"/>
      <c r="M24" s="1">
        <v>50</v>
      </c>
      <c r="N24" s="1">
        <v>50</v>
      </c>
      <c r="O24" s="1">
        <v>50</v>
      </c>
      <c r="P24" s="1"/>
      <c r="Q24" s="1">
        <v>50</v>
      </c>
      <c r="R24" s="3">
        <v>50</v>
      </c>
      <c r="S24" s="1"/>
      <c r="T24" s="1"/>
      <c r="U24" s="1"/>
      <c r="V24" s="1"/>
      <c r="W24" s="1"/>
      <c r="X24" s="3">
        <v>50</v>
      </c>
      <c r="Y24" s="1"/>
      <c r="Z24" s="3">
        <v>50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3">
        <v>50</v>
      </c>
      <c r="AN24" s="1"/>
      <c r="AO24" s="3">
        <v>50</v>
      </c>
      <c r="AP24" s="3">
        <v>50</v>
      </c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3">
        <v>50</v>
      </c>
      <c r="BI24" s="3">
        <v>50</v>
      </c>
      <c r="BJ24" s="1"/>
      <c r="BK24" s="1"/>
      <c r="BL24" s="1">
        <v>50</v>
      </c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</row>
    <row r="25" spans="1:83" ht="12.75">
      <c r="A25" s="3">
        <v>51</v>
      </c>
      <c r="B25" s="3"/>
      <c r="C25" s="3" t="s">
        <v>122</v>
      </c>
      <c r="D25" s="3" t="s">
        <v>201</v>
      </c>
      <c r="E25" s="3" t="s">
        <v>389</v>
      </c>
      <c r="F25" s="3"/>
      <c r="G25" s="3"/>
      <c r="H25" s="3" t="s">
        <v>138</v>
      </c>
      <c r="I25" s="3" t="s">
        <v>251</v>
      </c>
      <c r="J25" s="3"/>
      <c r="K25" s="3"/>
      <c r="L25" s="3"/>
      <c r="M25" s="3">
        <v>51</v>
      </c>
      <c r="N25" s="3">
        <v>51</v>
      </c>
      <c r="O25" s="3">
        <v>51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1"/>
    </row>
    <row r="26" spans="1:83" ht="12.75">
      <c r="A26" s="34" t="s">
        <v>21</v>
      </c>
      <c r="B26" s="3"/>
      <c r="C26" s="3"/>
      <c r="D26" s="3"/>
      <c r="E26" s="3"/>
      <c r="F26" s="3"/>
      <c r="G26" s="3"/>
      <c r="H26" s="3">
        <f>COUNTA(H20:H25)</f>
        <v>6</v>
      </c>
      <c r="I26" s="3"/>
      <c r="J26" s="3"/>
      <c r="K26" s="3"/>
      <c r="L26" s="3"/>
      <c r="M26" s="3">
        <f aca="true" t="shared" si="4" ref="M26:BX26">COUNTA(M20:M25)</f>
        <v>6</v>
      </c>
      <c r="N26" s="3">
        <f t="shared" si="4"/>
        <v>5</v>
      </c>
      <c r="O26" s="3">
        <f t="shared" si="4"/>
        <v>5</v>
      </c>
      <c r="P26" s="3">
        <f t="shared" si="4"/>
        <v>2</v>
      </c>
      <c r="Q26" s="3">
        <f t="shared" si="4"/>
        <v>4</v>
      </c>
      <c r="R26" s="3">
        <f t="shared" si="4"/>
        <v>3</v>
      </c>
      <c r="S26" s="3">
        <f t="shared" si="4"/>
        <v>4</v>
      </c>
      <c r="T26" s="3">
        <f t="shared" si="4"/>
        <v>1</v>
      </c>
      <c r="U26" s="3">
        <f t="shared" si="4"/>
        <v>0</v>
      </c>
      <c r="V26" s="3">
        <f t="shared" si="4"/>
        <v>0</v>
      </c>
      <c r="W26" s="3">
        <f t="shared" si="4"/>
        <v>1</v>
      </c>
      <c r="X26" s="3">
        <f t="shared" si="4"/>
        <v>1</v>
      </c>
      <c r="Y26" s="3">
        <f t="shared" si="4"/>
        <v>3</v>
      </c>
      <c r="Z26" s="3">
        <f t="shared" si="4"/>
        <v>2</v>
      </c>
      <c r="AA26" s="3">
        <f t="shared" si="4"/>
        <v>0</v>
      </c>
      <c r="AB26" s="3">
        <f t="shared" si="4"/>
        <v>1</v>
      </c>
      <c r="AC26" s="3">
        <f t="shared" si="4"/>
        <v>0</v>
      </c>
      <c r="AD26" s="3">
        <f t="shared" si="4"/>
        <v>0</v>
      </c>
      <c r="AE26" s="3">
        <f t="shared" si="4"/>
        <v>0</v>
      </c>
      <c r="AF26" s="3">
        <f t="shared" si="4"/>
        <v>0</v>
      </c>
      <c r="AG26" s="3">
        <f t="shared" si="4"/>
        <v>0</v>
      </c>
      <c r="AH26" s="3">
        <f t="shared" si="4"/>
        <v>0</v>
      </c>
      <c r="AI26" s="3">
        <f t="shared" si="4"/>
        <v>0</v>
      </c>
      <c r="AJ26" s="3">
        <f t="shared" si="4"/>
        <v>0</v>
      </c>
      <c r="AK26" s="3">
        <f t="shared" si="4"/>
        <v>0</v>
      </c>
      <c r="AL26" s="3">
        <f t="shared" si="4"/>
        <v>0</v>
      </c>
      <c r="AM26" s="3">
        <f t="shared" si="4"/>
        <v>2</v>
      </c>
      <c r="AN26" s="3">
        <f t="shared" si="4"/>
        <v>0</v>
      </c>
      <c r="AO26" s="3">
        <f t="shared" si="4"/>
        <v>1</v>
      </c>
      <c r="AP26" s="3">
        <f t="shared" si="4"/>
        <v>1</v>
      </c>
      <c r="AQ26" s="3">
        <f t="shared" si="4"/>
        <v>0</v>
      </c>
      <c r="AR26" s="3">
        <f t="shared" si="4"/>
        <v>0</v>
      </c>
      <c r="AS26" s="3">
        <f t="shared" si="4"/>
        <v>0</v>
      </c>
      <c r="AT26" s="3">
        <f t="shared" si="4"/>
        <v>1</v>
      </c>
      <c r="AU26" s="3">
        <f t="shared" si="4"/>
        <v>0</v>
      </c>
      <c r="AV26" s="3">
        <f t="shared" si="4"/>
        <v>0</v>
      </c>
      <c r="AW26" s="3">
        <f t="shared" si="4"/>
        <v>0</v>
      </c>
      <c r="AX26" s="3">
        <f t="shared" si="4"/>
        <v>0</v>
      </c>
      <c r="AY26" s="3">
        <f t="shared" si="4"/>
        <v>0</v>
      </c>
      <c r="AZ26" s="3">
        <f t="shared" si="4"/>
        <v>0</v>
      </c>
      <c r="BA26" s="3">
        <f t="shared" si="4"/>
        <v>0</v>
      </c>
      <c r="BB26" s="3">
        <f t="shared" si="4"/>
        <v>0</v>
      </c>
      <c r="BC26" s="3">
        <f t="shared" si="4"/>
        <v>0</v>
      </c>
      <c r="BD26" s="3">
        <f t="shared" si="4"/>
        <v>0</v>
      </c>
      <c r="BE26" s="3">
        <f t="shared" si="4"/>
        <v>0</v>
      </c>
      <c r="BF26" s="3">
        <f t="shared" si="4"/>
        <v>0</v>
      </c>
      <c r="BG26" s="3">
        <f t="shared" si="4"/>
        <v>0</v>
      </c>
      <c r="BH26" s="3">
        <f t="shared" si="4"/>
        <v>1</v>
      </c>
      <c r="BI26" s="3">
        <f t="shared" si="4"/>
        <v>1</v>
      </c>
      <c r="BJ26" s="3">
        <f t="shared" si="4"/>
        <v>0</v>
      </c>
      <c r="BK26" s="3"/>
      <c r="BL26" s="3">
        <f t="shared" si="4"/>
        <v>1</v>
      </c>
      <c r="BM26" s="3">
        <f t="shared" si="4"/>
        <v>0</v>
      </c>
      <c r="BN26" s="3">
        <f t="shared" si="4"/>
        <v>0</v>
      </c>
      <c r="BO26" s="3">
        <f t="shared" si="4"/>
        <v>0</v>
      </c>
      <c r="BP26" s="3">
        <f t="shared" si="4"/>
        <v>0</v>
      </c>
      <c r="BQ26" s="3">
        <f t="shared" si="4"/>
        <v>0</v>
      </c>
      <c r="BR26" s="3">
        <f t="shared" si="4"/>
        <v>0</v>
      </c>
      <c r="BS26" s="3">
        <f t="shared" si="4"/>
        <v>0</v>
      </c>
      <c r="BT26" s="3">
        <f t="shared" si="4"/>
        <v>0</v>
      </c>
      <c r="BU26" s="3">
        <f t="shared" si="4"/>
        <v>0</v>
      </c>
      <c r="BV26" s="3">
        <f t="shared" si="4"/>
        <v>0</v>
      </c>
      <c r="BW26" s="3">
        <f t="shared" si="4"/>
        <v>0</v>
      </c>
      <c r="BX26" s="3">
        <f t="shared" si="4"/>
        <v>0</v>
      </c>
      <c r="BY26" s="3">
        <f aca="true" t="shared" si="5" ref="BY26:CD26">COUNTA(BY20:BY25)</f>
        <v>0</v>
      </c>
      <c r="BZ26" s="3">
        <f t="shared" si="5"/>
        <v>0</v>
      </c>
      <c r="CA26" s="3">
        <f t="shared" si="5"/>
        <v>0</v>
      </c>
      <c r="CB26" s="3">
        <f t="shared" si="5"/>
        <v>0</v>
      </c>
      <c r="CC26" s="3">
        <f t="shared" si="5"/>
        <v>0</v>
      </c>
      <c r="CD26" s="3">
        <f t="shared" si="5"/>
        <v>0</v>
      </c>
      <c r="CE26" s="1"/>
    </row>
    <row r="27" spans="1:83" ht="12.75">
      <c r="A27" s="34" t="s">
        <v>535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">
        <f>M26/$H26</f>
        <v>1</v>
      </c>
      <c r="N27" s="1">
        <f aca="true" t="shared" si="6" ref="N27:BY27">N26/$H26</f>
        <v>0.8333333333333334</v>
      </c>
      <c r="O27" s="1">
        <f t="shared" si="6"/>
        <v>0.8333333333333334</v>
      </c>
      <c r="P27" s="1">
        <f t="shared" si="6"/>
        <v>0.3333333333333333</v>
      </c>
      <c r="Q27" s="1">
        <f t="shared" si="6"/>
        <v>0.6666666666666666</v>
      </c>
      <c r="R27" s="1">
        <f t="shared" si="6"/>
        <v>0.5</v>
      </c>
      <c r="S27" s="1">
        <f t="shared" si="6"/>
        <v>0.6666666666666666</v>
      </c>
      <c r="T27" s="1">
        <f t="shared" si="6"/>
        <v>0.16666666666666666</v>
      </c>
      <c r="U27" s="1">
        <f t="shared" si="6"/>
        <v>0</v>
      </c>
      <c r="V27" s="1">
        <f t="shared" si="6"/>
        <v>0</v>
      </c>
      <c r="W27" s="1">
        <f t="shared" si="6"/>
        <v>0.16666666666666666</v>
      </c>
      <c r="X27" s="1">
        <f t="shared" si="6"/>
        <v>0.16666666666666666</v>
      </c>
      <c r="Y27" s="1">
        <f t="shared" si="6"/>
        <v>0.5</v>
      </c>
      <c r="Z27" s="1">
        <f t="shared" si="6"/>
        <v>0.3333333333333333</v>
      </c>
      <c r="AA27" s="1">
        <f t="shared" si="6"/>
        <v>0</v>
      </c>
      <c r="AB27" s="1">
        <f t="shared" si="6"/>
        <v>0.16666666666666666</v>
      </c>
      <c r="AC27" s="1">
        <f t="shared" si="6"/>
        <v>0</v>
      </c>
      <c r="AD27" s="1">
        <f t="shared" si="6"/>
        <v>0</v>
      </c>
      <c r="AE27" s="1">
        <f t="shared" si="6"/>
        <v>0</v>
      </c>
      <c r="AF27" s="1">
        <f t="shared" si="6"/>
        <v>0</v>
      </c>
      <c r="AG27" s="1">
        <f t="shared" si="6"/>
        <v>0</v>
      </c>
      <c r="AH27" s="1">
        <f t="shared" si="6"/>
        <v>0</v>
      </c>
      <c r="AI27" s="1">
        <f t="shared" si="6"/>
        <v>0</v>
      </c>
      <c r="AJ27" s="1">
        <f t="shared" si="6"/>
        <v>0</v>
      </c>
      <c r="AK27" s="1">
        <f t="shared" si="6"/>
        <v>0</v>
      </c>
      <c r="AL27" s="1">
        <f t="shared" si="6"/>
        <v>0</v>
      </c>
      <c r="AM27" s="1">
        <f t="shared" si="6"/>
        <v>0.3333333333333333</v>
      </c>
      <c r="AN27" s="1">
        <f t="shared" si="6"/>
        <v>0</v>
      </c>
      <c r="AO27" s="1">
        <f t="shared" si="6"/>
        <v>0.16666666666666666</v>
      </c>
      <c r="AP27" s="1">
        <f t="shared" si="6"/>
        <v>0.16666666666666666</v>
      </c>
      <c r="AQ27" s="1">
        <f t="shared" si="6"/>
        <v>0</v>
      </c>
      <c r="AR27" s="1">
        <f t="shared" si="6"/>
        <v>0</v>
      </c>
      <c r="AS27" s="1">
        <f t="shared" si="6"/>
        <v>0</v>
      </c>
      <c r="AT27" s="1">
        <f t="shared" si="6"/>
        <v>0.16666666666666666</v>
      </c>
      <c r="AU27" s="1">
        <f t="shared" si="6"/>
        <v>0</v>
      </c>
      <c r="AV27" s="1">
        <f t="shared" si="6"/>
        <v>0</v>
      </c>
      <c r="AW27" s="1">
        <f t="shared" si="6"/>
        <v>0</v>
      </c>
      <c r="AX27" s="1">
        <f t="shared" si="6"/>
        <v>0</v>
      </c>
      <c r="AY27" s="1">
        <f t="shared" si="6"/>
        <v>0</v>
      </c>
      <c r="AZ27" s="1">
        <f t="shared" si="6"/>
        <v>0</v>
      </c>
      <c r="BA27" s="1">
        <f t="shared" si="6"/>
        <v>0</v>
      </c>
      <c r="BB27" s="1">
        <f t="shared" si="6"/>
        <v>0</v>
      </c>
      <c r="BC27" s="1">
        <f t="shared" si="6"/>
        <v>0</v>
      </c>
      <c r="BD27" s="1">
        <f t="shared" si="6"/>
        <v>0</v>
      </c>
      <c r="BE27" s="1">
        <f t="shared" si="6"/>
        <v>0</v>
      </c>
      <c r="BF27" s="1">
        <f t="shared" si="6"/>
        <v>0</v>
      </c>
      <c r="BG27" s="1">
        <f t="shared" si="6"/>
        <v>0</v>
      </c>
      <c r="BH27" s="1">
        <f t="shared" si="6"/>
        <v>0.16666666666666666</v>
      </c>
      <c r="BI27" s="1">
        <f t="shared" si="6"/>
        <v>0.16666666666666666</v>
      </c>
      <c r="BJ27" s="1">
        <f t="shared" si="6"/>
        <v>0</v>
      </c>
      <c r="BK27" s="1"/>
      <c r="BL27" s="1">
        <f t="shared" si="6"/>
        <v>0.16666666666666666</v>
      </c>
      <c r="BM27" s="1">
        <f t="shared" si="6"/>
        <v>0</v>
      </c>
      <c r="BN27" s="1">
        <f t="shared" si="6"/>
        <v>0</v>
      </c>
      <c r="BO27" s="1">
        <f t="shared" si="6"/>
        <v>0</v>
      </c>
      <c r="BP27" s="1">
        <f t="shared" si="6"/>
        <v>0</v>
      </c>
      <c r="BQ27" s="1">
        <f t="shared" si="6"/>
        <v>0</v>
      </c>
      <c r="BR27" s="1">
        <f t="shared" si="6"/>
        <v>0</v>
      </c>
      <c r="BS27" s="1">
        <f t="shared" si="6"/>
        <v>0</v>
      </c>
      <c r="BT27" s="1">
        <f t="shared" si="6"/>
        <v>0</v>
      </c>
      <c r="BU27" s="1">
        <f t="shared" si="6"/>
        <v>0</v>
      </c>
      <c r="BV27" s="1">
        <f t="shared" si="6"/>
        <v>0</v>
      </c>
      <c r="BW27" s="1">
        <f t="shared" si="6"/>
        <v>0</v>
      </c>
      <c r="BX27" s="1">
        <f t="shared" si="6"/>
        <v>0</v>
      </c>
      <c r="BY27" s="1">
        <f t="shared" si="6"/>
        <v>0</v>
      </c>
      <c r="BZ27" s="1">
        <f>BZ26/$H26</f>
        <v>0</v>
      </c>
      <c r="CA27" s="1">
        <f>CA26/$H26</f>
        <v>0</v>
      </c>
      <c r="CB27" s="1">
        <f>CB26/$H26</f>
        <v>0</v>
      </c>
      <c r="CC27" s="1">
        <f>CC26/$H26</f>
        <v>0</v>
      </c>
      <c r="CD27" s="1">
        <f>CD26/$H26</f>
        <v>0</v>
      </c>
      <c r="CE27" s="1"/>
    </row>
    <row r="28" spans="1:83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1"/>
    </row>
    <row r="29" spans="1:8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1"/>
    </row>
    <row r="30" spans="1:8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1"/>
    </row>
    <row r="31" spans="1:83" ht="12.75">
      <c r="A31" s="1">
        <v>3</v>
      </c>
      <c r="B31" s="1"/>
      <c r="C31" s="1" t="s">
        <v>300</v>
      </c>
      <c r="D31" s="1" t="s">
        <v>202</v>
      </c>
      <c r="E31" s="1" t="s">
        <v>204</v>
      </c>
      <c r="F31" s="1"/>
      <c r="G31" s="1"/>
      <c r="H31" s="1" t="s">
        <v>138</v>
      </c>
      <c r="I31" s="2" t="s">
        <v>251</v>
      </c>
      <c r="J31" s="1"/>
      <c r="K31" s="1"/>
      <c r="L31" s="2"/>
      <c r="M31" s="1"/>
      <c r="N31" s="1">
        <v>3</v>
      </c>
      <c r="O31" s="1">
        <v>3</v>
      </c>
      <c r="P31" s="1"/>
      <c r="Q31" s="1">
        <v>3</v>
      </c>
      <c r="R31" s="1">
        <v>3</v>
      </c>
      <c r="S31" s="1"/>
      <c r="T31" s="1">
        <v>3</v>
      </c>
      <c r="U31" s="1"/>
      <c r="V31" s="1">
        <v>3</v>
      </c>
      <c r="W31" s="1">
        <v>3</v>
      </c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>
        <v>3</v>
      </c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</row>
    <row r="32" spans="1:83" ht="12.75">
      <c r="A32" s="1">
        <v>6</v>
      </c>
      <c r="B32" s="1"/>
      <c r="C32" s="1" t="s">
        <v>486</v>
      </c>
      <c r="D32" s="1" t="s">
        <v>202</v>
      </c>
      <c r="E32" s="1" t="s">
        <v>204</v>
      </c>
      <c r="F32" s="2" t="s">
        <v>137</v>
      </c>
      <c r="G32" s="1" t="s">
        <v>521</v>
      </c>
      <c r="H32" s="1" t="s">
        <v>138</v>
      </c>
      <c r="I32" s="1"/>
      <c r="J32" s="2"/>
      <c r="K32" s="2" t="s">
        <v>414</v>
      </c>
      <c r="L32" s="2" t="s">
        <v>414</v>
      </c>
      <c r="M32" s="1">
        <v>6</v>
      </c>
      <c r="N32" s="1">
        <v>6</v>
      </c>
      <c r="O32" s="1">
        <v>6</v>
      </c>
      <c r="P32" s="1">
        <v>6</v>
      </c>
      <c r="Q32" s="1">
        <v>6</v>
      </c>
      <c r="R32" s="1">
        <v>6</v>
      </c>
      <c r="S32" s="1">
        <v>6</v>
      </c>
      <c r="T32" s="1"/>
      <c r="U32" s="1">
        <v>6</v>
      </c>
      <c r="V32" s="1"/>
      <c r="W32" s="1"/>
      <c r="X32" s="1">
        <v>6</v>
      </c>
      <c r="Y32" s="1"/>
      <c r="Z32" s="1">
        <v>6</v>
      </c>
      <c r="AA32" s="1">
        <v>6</v>
      </c>
      <c r="AB32" s="1"/>
      <c r="AC32" s="1">
        <v>6</v>
      </c>
      <c r="AD32" s="1"/>
      <c r="AE32" s="1"/>
      <c r="AF32" s="1">
        <v>6</v>
      </c>
      <c r="AG32" s="1"/>
      <c r="AH32" s="1"/>
      <c r="AI32" s="1"/>
      <c r="AJ32" s="1">
        <v>6</v>
      </c>
      <c r="AK32" s="1">
        <v>6</v>
      </c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>
        <v>6</v>
      </c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</row>
    <row r="33" spans="1:83" ht="12.75">
      <c r="A33" s="1">
        <v>35</v>
      </c>
      <c r="B33" s="1"/>
      <c r="C33" s="1" t="s">
        <v>267</v>
      </c>
      <c r="D33" s="1" t="s">
        <v>388</v>
      </c>
      <c r="E33" s="1" t="s">
        <v>204</v>
      </c>
      <c r="F33" s="1"/>
      <c r="G33" s="1"/>
      <c r="H33" s="1" t="s">
        <v>138</v>
      </c>
      <c r="I33" s="2" t="s">
        <v>251</v>
      </c>
      <c r="J33" s="2"/>
      <c r="K33" s="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</row>
    <row r="34" spans="1:83" ht="12.75">
      <c r="A34" s="1">
        <v>37</v>
      </c>
      <c r="B34" s="1"/>
      <c r="C34" s="1" t="s">
        <v>269</v>
      </c>
      <c r="D34" s="1" t="s">
        <v>270</v>
      </c>
      <c r="E34" s="1" t="s">
        <v>204</v>
      </c>
      <c r="F34" s="1"/>
      <c r="G34" s="1"/>
      <c r="H34" s="1" t="s">
        <v>138</v>
      </c>
      <c r="I34" s="1"/>
      <c r="J34" s="1"/>
      <c r="K34" s="1"/>
      <c r="L34" s="1"/>
      <c r="M34" s="1">
        <v>37</v>
      </c>
      <c r="N34" s="1">
        <v>37</v>
      </c>
      <c r="O34" s="1">
        <v>37</v>
      </c>
      <c r="P34" s="1">
        <v>37</v>
      </c>
      <c r="Q34" s="1">
        <v>37</v>
      </c>
      <c r="R34" s="1">
        <v>37</v>
      </c>
      <c r="S34" s="1"/>
      <c r="T34" s="1">
        <v>37</v>
      </c>
      <c r="U34" s="1"/>
      <c r="V34" s="1">
        <v>37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3">
        <v>37</v>
      </c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>
        <v>37</v>
      </c>
      <c r="BS34" s="1"/>
      <c r="BT34" s="1"/>
      <c r="BU34" s="1"/>
      <c r="BV34" s="1"/>
      <c r="BW34" s="1"/>
      <c r="BX34" s="1"/>
      <c r="BY34" s="1"/>
      <c r="BZ34" s="1"/>
      <c r="CA34" s="1">
        <v>37</v>
      </c>
      <c r="CB34" s="1"/>
      <c r="CC34" s="1"/>
      <c r="CD34" s="1"/>
      <c r="CE34" s="1"/>
    </row>
    <row r="35" spans="1:83" ht="12.75">
      <c r="A35" s="3">
        <v>60</v>
      </c>
      <c r="B35" s="3"/>
      <c r="C35" s="3" t="s">
        <v>134</v>
      </c>
      <c r="D35" s="3" t="s">
        <v>202</v>
      </c>
      <c r="E35" s="3" t="s">
        <v>204</v>
      </c>
      <c r="F35" s="3"/>
      <c r="G35" s="3"/>
      <c r="H35" s="3" t="s">
        <v>138</v>
      </c>
      <c r="I35" s="3"/>
      <c r="J35" s="3"/>
      <c r="K35" s="3" t="s">
        <v>414</v>
      </c>
      <c r="L35" s="3"/>
      <c r="M35" s="3">
        <v>60</v>
      </c>
      <c r="N35" s="3">
        <v>60</v>
      </c>
      <c r="O35" s="3">
        <v>60</v>
      </c>
      <c r="P35" s="3">
        <v>60</v>
      </c>
      <c r="Q35" s="3">
        <v>60</v>
      </c>
      <c r="R35" s="3">
        <v>60</v>
      </c>
      <c r="S35" s="3">
        <v>60</v>
      </c>
      <c r="T35" s="3"/>
      <c r="U35" s="3">
        <v>60</v>
      </c>
      <c r="V35" s="3">
        <v>60</v>
      </c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>
        <v>60</v>
      </c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>
        <v>60</v>
      </c>
      <c r="BM35" s="3">
        <v>60</v>
      </c>
      <c r="BN35" s="3"/>
      <c r="BO35" s="3"/>
      <c r="BP35" s="3">
        <v>60</v>
      </c>
      <c r="BQ35" s="3"/>
      <c r="BR35" s="3"/>
      <c r="BS35" s="3"/>
      <c r="BT35" s="3">
        <v>60</v>
      </c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1"/>
    </row>
    <row r="36" spans="1:83" ht="12.75">
      <c r="A36" s="3">
        <v>61</v>
      </c>
      <c r="B36" s="3"/>
      <c r="C36" s="3" t="s">
        <v>135</v>
      </c>
      <c r="D36" s="3" t="s">
        <v>202</v>
      </c>
      <c r="E36" s="3" t="s">
        <v>204</v>
      </c>
      <c r="F36" s="3"/>
      <c r="G36" s="3"/>
      <c r="H36" s="3" t="s">
        <v>138</v>
      </c>
      <c r="I36" s="3"/>
      <c r="J36" s="3"/>
      <c r="K36" s="3" t="s">
        <v>414</v>
      </c>
      <c r="L36" s="3"/>
      <c r="M36" s="3">
        <v>61</v>
      </c>
      <c r="N36" s="3">
        <v>61</v>
      </c>
      <c r="O36" s="3">
        <v>61</v>
      </c>
      <c r="P36" s="3">
        <v>61</v>
      </c>
      <c r="Q36" s="3">
        <v>61</v>
      </c>
      <c r="R36" s="3">
        <v>61</v>
      </c>
      <c r="S36" s="3">
        <v>61</v>
      </c>
      <c r="T36" s="3"/>
      <c r="U36" s="3"/>
      <c r="V36" s="3">
        <v>61</v>
      </c>
      <c r="W36" s="3"/>
      <c r="X36" s="3"/>
      <c r="Y36" s="3"/>
      <c r="Z36" s="3"/>
      <c r="AA36" s="3"/>
      <c r="AB36" s="3">
        <v>61</v>
      </c>
      <c r="AC36" s="3"/>
      <c r="AD36" s="3">
        <v>61</v>
      </c>
      <c r="AE36" s="3"/>
      <c r="AF36" s="3"/>
      <c r="AG36" s="3"/>
      <c r="AH36" s="3">
        <v>61</v>
      </c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1"/>
    </row>
    <row r="37" spans="1:83" ht="12.75">
      <c r="A37" s="1">
        <v>4</v>
      </c>
      <c r="B37" s="1"/>
      <c r="C37" s="1" t="s">
        <v>302</v>
      </c>
      <c r="D37" s="1" t="s">
        <v>201</v>
      </c>
      <c r="E37" s="1" t="s">
        <v>204</v>
      </c>
      <c r="F37" s="1"/>
      <c r="G37" s="1"/>
      <c r="H37" s="1" t="s">
        <v>138</v>
      </c>
      <c r="I37" s="2" t="s">
        <v>251</v>
      </c>
      <c r="J37" s="2"/>
      <c r="K37" s="2"/>
      <c r="L37" s="2"/>
      <c r="M37" s="1">
        <v>4</v>
      </c>
      <c r="N37" s="1">
        <v>4</v>
      </c>
      <c r="O37" s="1">
        <v>4</v>
      </c>
      <c r="P37" s="1"/>
      <c r="Q37" s="1"/>
      <c r="R37" s="1">
        <v>4</v>
      </c>
      <c r="S37" s="1"/>
      <c r="T37" s="1"/>
      <c r="U37" s="1"/>
      <c r="V37" s="1"/>
      <c r="W37" s="1">
        <v>4</v>
      </c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</row>
    <row r="38" spans="1:83" ht="12.75">
      <c r="A38" s="34" t="s">
        <v>21</v>
      </c>
      <c r="B38" s="3"/>
      <c r="C38" s="3"/>
      <c r="D38" s="3"/>
      <c r="E38" s="3"/>
      <c r="F38" s="3"/>
      <c r="G38" s="3"/>
      <c r="H38" s="3">
        <f>COUNTA(H31:H37)</f>
        <v>7</v>
      </c>
      <c r="I38" s="3"/>
      <c r="J38" s="3"/>
      <c r="K38" s="3"/>
      <c r="L38" s="3"/>
      <c r="M38" s="3">
        <f aca="true" t="shared" si="7" ref="M38:BX38">COUNTA(M31:M37)</f>
        <v>5</v>
      </c>
      <c r="N38" s="3">
        <f t="shared" si="7"/>
        <v>6</v>
      </c>
      <c r="O38" s="3">
        <f t="shared" si="7"/>
        <v>6</v>
      </c>
      <c r="P38" s="3">
        <f t="shared" si="7"/>
        <v>4</v>
      </c>
      <c r="Q38" s="3">
        <f t="shared" si="7"/>
        <v>5</v>
      </c>
      <c r="R38" s="3">
        <f t="shared" si="7"/>
        <v>6</v>
      </c>
      <c r="S38" s="3">
        <f t="shared" si="7"/>
        <v>3</v>
      </c>
      <c r="T38" s="3">
        <f t="shared" si="7"/>
        <v>2</v>
      </c>
      <c r="U38" s="3">
        <f t="shared" si="7"/>
        <v>2</v>
      </c>
      <c r="V38" s="3">
        <f t="shared" si="7"/>
        <v>4</v>
      </c>
      <c r="W38" s="3">
        <f t="shared" si="7"/>
        <v>2</v>
      </c>
      <c r="X38" s="3">
        <f t="shared" si="7"/>
        <v>1</v>
      </c>
      <c r="Y38" s="3">
        <f t="shared" si="7"/>
        <v>0</v>
      </c>
      <c r="Z38" s="3">
        <f t="shared" si="7"/>
        <v>1</v>
      </c>
      <c r="AA38" s="3">
        <f t="shared" si="7"/>
        <v>1</v>
      </c>
      <c r="AB38" s="3">
        <f t="shared" si="7"/>
        <v>1</v>
      </c>
      <c r="AC38" s="3">
        <f t="shared" si="7"/>
        <v>1</v>
      </c>
      <c r="AD38" s="3">
        <f t="shared" si="7"/>
        <v>1</v>
      </c>
      <c r="AE38" s="3">
        <f t="shared" si="7"/>
        <v>0</v>
      </c>
      <c r="AF38" s="3">
        <f t="shared" si="7"/>
        <v>1</v>
      </c>
      <c r="AG38" s="3">
        <f t="shared" si="7"/>
        <v>0</v>
      </c>
      <c r="AH38" s="3">
        <f t="shared" si="7"/>
        <v>1</v>
      </c>
      <c r="AI38" s="3">
        <f t="shared" si="7"/>
        <v>1</v>
      </c>
      <c r="AJ38" s="3">
        <f t="shared" si="7"/>
        <v>1</v>
      </c>
      <c r="AK38" s="3">
        <f t="shared" si="7"/>
        <v>1</v>
      </c>
      <c r="AL38" s="3">
        <f t="shared" si="7"/>
        <v>0</v>
      </c>
      <c r="AM38" s="3">
        <f t="shared" si="7"/>
        <v>0</v>
      </c>
      <c r="AN38" s="3">
        <f t="shared" si="7"/>
        <v>0</v>
      </c>
      <c r="AO38" s="3">
        <f t="shared" si="7"/>
        <v>1</v>
      </c>
      <c r="AP38" s="3">
        <f t="shared" si="7"/>
        <v>1</v>
      </c>
      <c r="AQ38" s="3">
        <f t="shared" si="7"/>
        <v>0</v>
      </c>
      <c r="AR38" s="3">
        <f t="shared" si="7"/>
        <v>0</v>
      </c>
      <c r="AS38" s="3">
        <f t="shared" si="7"/>
        <v>0</v>
      </c>
      <c r="AT38" s="3">
        <f t="shared" si="7"/>
        <v>0</v>
      </c>
      <c r="AU38" s="3">
        <f t="shared" si="7"/>
        <v>0</v>
      </c>
      <c r="AV38" s="3">
        <f t="shared" si="7"/>
        <v>0</v>
      </c>
      <c r="AW38" s="3">
        <f t="shared" si="7"/>
        <v>0</v>
      </c>
      <c r="AX38" s="3">
        <f t="shared" si="7"/>
        <v>0</v>
      </c>
      <c r="AY38" s="3">
        <f t="shared" si="7"/>
        <v>0</v>
      </c>
      <c r="AZ38" s="3">
        <f t="shared" si="7"/>
        <v>0</v>
      </c>
      <c r="BA38" s="3">
        <f t="shared" si="7"/>
        <v>0</v>
      </c>
      <c r="BB38" s="3">
        <f t="shared" si="7"/>
        <v>0</v>
      </c>
      <c r="BC38" s="3">
        <f t="shared" si="7"/>
        <v>0</v>
      </c>
      <c r="BD38" s="3">
        <f t="shared" si="7"/>
        <v>0</v>
      </c>
      <c r="BE38" s="3">
        <f t="shared" si="7"/>
        <v>0</v>
      </c>
      <c r="BF38" s="3">
        <f t="shared" si="7"/>
        <v>0</v>
      </c>
      <c r="BG38" s="3">
        <f t="shared" si="7"/>
        <v>0</v>
      </c>
      <c r="BH38" s="3">
        <f t="shared" si="7"/>
        <v>0</v>
      </c>
      <c r="BI38" s="3">
        <f t="shared" si="7"/>
        <v>0</v>
      </c>
      <c r="BJ38" s="3">
        <f t="shared" si="7"/>
        <v>0</v>
      </c>
      <c r="BK38" s="3"/>
      <c r="BL38" s="3">
        <f t="shared" si="7"/>
        <v>1</v>
      </c>
      <c r="BM38" s="3">
        <f t="shared" si="7"/>
        <v>1</v>
      </c>
      <c r="BN38" s="3">
        <f t="shared" si="7"/>
        <v>0</v>
      </c>
      <c r="BO38" s="3">
        <f t="shared" si="7"/>
        <v>1</v>
      </c>
      <c r="BP38" s="3">
        <f t="shared" si="7"/>
        <v>1</v>
      </c>
      <c r="BQ38" s="3">
        <f t="shared" si="7"/>
        <v>0</v>
      </c>
      <c r="BR38" s="3">
        <f t="shared" si="7"/>
        <v>1</v>
      </c>
      <c r="BS38" s="3">
        <f t="shared" si="7"/>
        <v>0</v>
      </c>
      <c r="BT38" s="3">
        <f t="shared" si="7"/>
        <v>1</v>
      </c>
      <c r="BU38" s="3">
        <f t="shared" si="7"/>
        <v>0</v>
      </c>
      <c r="BV38" s="3">
        <f t="shared" si="7"/>
        <v>0</v>
      </c>
      <c r="BW38" s="3">
        <f t="shared" si="7"/>
        <v>0</v>
      </c>
      <c r="BX38" s="3">
        <f t="shared" si="7"/>
        <v>0</v>
      </c>
      <c r="BY38" s="3">
        <f aca="true" t="shared" si="8" ref="BY38:CD38">COUNTA(BY31:BY37)</f>
        <v>0</v>
      </c>
      <c r="BZ38" s="3">
        <f t="shared" si="8"/>
        <v>0</v>
      </c>
      <c r="CA38" s="3">
        <f t="shared" si="8"/>
        <v>1</v>
      </c>
      <c r="CB38" s="3">
        <f t="shared" si="8"/>
        <v>0</v>
      </c>
      <c r="CC38" s="3">
        <f t="shared" si="8"/>
        <v>0</v>
      </c>
      <c r="CD38" s="3">
        <f t="shared" si="8"/>
        <v>0</v>
      </c>
      <c r="CE38" s="1"/>
    </row>
    <row r="39" spans="1:83" ht="12.75">
      <c r="A39" s="34" t="s">
        <v>535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1">
        <f aca="true" t="shared" si="9" ref="M39:BX39">M38/$H38</f>
        <v>0.7142857142857143</v>
      </c>
      <c r="N39" s="1">
        <f t="shared" si="9"/>
        <v>0.8571428571428571</v>
      </c>
      <c r="O39" s="1">
        <f t="shared" si="9"/>
        <v>0.8571428571428571</v>
      </c>
      <c r="P39" s="1">
        <f t="shared" si="9"/>
        <v>0.5714285714285714</v>
      </c>
      <c r="Q39" s="1">
        <f t="shared" si="9"/>
        <v>0.7142857142857143</v>
      </c>
      <c r="R39" s="1">
        <f t="shared" si="9"/>
        <v>0.8571428571428571</v>
      </c>
      <c r="S39" s="1">
        <f t="shared" si="9"/>
        <v>0.42857142857142855</v>
      </c>
      <c r="T39" s="1">
        <f t="shared" si="9"/>
        <v>0.2857142857142857</v>
      </c>
      <c r="U39" s="1">
        <f t="shared" si="9"/>
        <v>0.2857142857142857</v>
      </c>
      <c r="V39" s="1">
        <f t="shared" si="9"/>
        <v>0.5714285714285714</v>
      </c>
      <c r="W39" s="1">
        <f t="shared" si="9"/>
        <v>0.2857142857142857</v>
      </c>
      <c r="X39" s="1">
        <f t="shared" si="9"/>
        <v>0.14285714285714285</v>
      </c>
      <c r="Y39" s="1">
        <f t="shared" si="9"/>
        <v>0</v>
      </c>
      <c r="Z39" s="1">
        <f t="shared" si="9"/>
        <v>0.14285714285714285</v>
      </c>
      <c r="AA39" s="1">
        <f t="shared" si="9"/>
        <v>0.14285714285714285</v>
      </c>
      <c r="AB39" s="1">
        <f t="shared" si="9"/>
        <v>0.14285714285714285</v>
      </c>
      <c r="AC39" s="1">
        <f t="shared" si="9"/>
        <v>0.14285714285714285</v>
      </c>
      <c r="AD39" s="1">
        <f t="shared" si="9"/>
        <v>0.14285714285714285</v>
      </c>
      <c r="AE39" s="1">
        <f t="shared" si="9"/>
        <v>0</v>
      </c>
      <c r="AF39" s="1">
        <f t="shared" si="9"/>
        <v>0.14285714285714285</v>
      </c>
      <c r="AG39" s="1">
        <f t="shared" si="9"/>
        <v>0</v>
      </c>
      <c r="AH39" s="1">
        <f t="shared" si="9"/>
        <v>0.14285714285714285</v>
      </c>
      <c r="AI39" s="1">
        <f t="shared" si="9"/>
        <v>0.14285714285714285</v>
      </c>
      <c r="AJ39" s="1">
        <f t="shared" si="9"/>
        <v>0.14285714285714285</v>
      </c>
      <c r="AK39" s="1">
        <f t="shared" si="9"/>
        <v>0.14285714285714285</v>
      </c>
      <c r="AL39" s="1">
        <f t="shared" si="9"/>
        <v>0</v>
      </c>
      <c r="AM39" s="1">
        <f t="shared" si="9"/>
        <v>0</v>
      </c>
      <c r="AN39" s="1">
        <f t="shared" si="9"/>
        <v>0</v>
      </c>
      <c r="AO39" s="1">
        <f t="shared" si="9"/>
        <v>0.14285714285714285</v>
      </c>
      <c r="AP39" s="1">
        <f t="shared" si="9"/>
        <v>0.14285714285714285</v>
      </c>
      <c r="AQ39" s="1">
        <f t="shared" si="9"/>
        <v>0</v>
      </c>
      <c r="AR39" s="1">
        <f t="shared" si="9"/>
        <v>0</v>
      </c>
      <c r="AS39" s="1">
        <f t="shared" si="9"/>
        <v>0</v>
      </c>
      <c r="AT39" s="1">
        <f t="shared" si="9"/>
        <v>0</v>
      </c>
      <c r="AU39" s="1">
        <f t="shared" si="9"/>
        <v>0</v>
      </c>
      <c r="AV39" s="1">
        <f t="shared" si="9"/>
        <v>0</v>
      </c>
      <c r="AW39" s="1">
        <f t="shared" si="9"/>
        <v>0</v>
      </c>
      <c r="AX39" s="1">
        <f t="shared" si="9"/>
        <v>0</v>
      </c>
      <c r="AY39" s="1">
        <f t="shared" si="9"/>
        <v>0</v>
      </c>
      <c r="AZ39" s="1">
        <f t="shared" si="9"/>
        <v>0</v>
      </c>
      <c r="BA39" s="1">
        <f t="shared" si="9"/>
        <v>0</v>
      </c>
      <c r="BB39" s="1">
        <f t="shared" si="9"/>
        <v>0</v>
      </c>
      <c r="BC39" s="1">
        <f t="shared" si="9"/>
        <v>0</v>
      </c>
      <c r="BD39" s="1">
        <f t="shared" si="9"/>
        <v>0</v>
      </c>
      <c r="BE39" s="1">
        <f t="shared" si="9"/>
        <v>0</v>
      </c>
      <c r="BF39" s="1">
        <f t="shared" si="9"/>
        <v>0</v>
      </c>
      <c r="BG39" s="1">
        <f t="shared" si="9"/>
        <v>0</v>
      </c>
      <c r="BH39" s="1">
        <f t="shared" si="9"/>
        <v>0</v>
      </c>
      <c r="BI39" s="1">
        <f t="shared" si="9"/>
        <v>0</v>
      </c>
      <c r="BJ39" s="1">
        <f t="shared" si="9"/>
        <v>0</v>
      </c>
      <c r="BK39" s="1"/>
      <c r="BL39" s="1">
        <f t="shared" si="9"/>
        <v>0.14285714285714285</v>
      </c>
      <c r="BM39" s="1">
        <f t="shared" si="9"/>
        <v>0.14285714285714285</v>
      </c>
      <c r="BN39" s="1">
        <f t="shared" si="9"/>
        <v>0</v>
      </c>
      <c r="BO39" s="1">
        <f t="shared" si="9"/>
        <v>0.14285714285714285</v>
      </c>
      <c r="BP39" s="1">
        <f t="shared" si="9"/>
        <v>0.14285714285714285</v>
      </c>
      <c r="BQ39" s="1">
        <f t="shared" si="9"/>
        <v>0</v>
      </c>
      <c r="BR39" s="1">
        <f t="shared" si="9"/>
        <v>0.14285714285714285</v>
      </c>
      <c r="BS39" s="1">
        <f t="shared" si="9"/>
        <v>0</v>
      </c>
      <c r="BT39" s="1">
        <f t="shared" si="9"/>
        <v>0.14285714285714285</v>
      </c>
      <c r="BU39" s="1">
        <f t="shared" si="9"/>
        <v>0</v>
      </c>
      <c r="BV39" s="1">
        <f t="shared" si="9"/>
        <v>0</v>
      </c>
      <c r="BW39" s="1">
        <f t="shared" si="9"/>
        <v>0</v>
      </c>
      <c r="BX39" s="1">
        <f t="shared" si="9"/>
        <v>0</v>
      </c>
      <c r="BY39" s="1">
        <f aca="true" t="shared" si="10" ref="BY39:CD39">BY38/$H38</f>
        <v>0</v>
      </c>
      <c r="BZ39" s="1">
        <f t="shared" si="10"/>
        <v>0</v>
      </c>
      <c r="CA39" s="1">
        <f t="shared" si="10"/>
        <v>0.14285714285714285</v>
      </c>
      <c r="CB39" s="1">
        <f t="shared" si="10"/>
        <v>0</v>
      </c>
      <c r="CC39" s="1">
        <f t="shared" si="10"/>
        <v>0</v>
      </c>
      <c r="CD39" s="1">
        <f t="shared" si="10"/>
        <v>0</v>
      </c>
      <c r="CE39" s="1"/>
    </row>
    <row r="40" spans="1:83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1"/>
    </row>
    <row r="41" spans="1:83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1"/>
    </row>
    <row r="42" spans="1:83" ht="12.75">
      <c r="A42" s="1">
        <v>2</v>
      </c>
      <c r="B42" s="1"/>
      <c r="C42" s="1" t="s">
        <v>412</v>
      </c>
      <c r="D42" s="1" t="s">
        <v>202</v>
      </c>
      <c r="E42" s="1" t="s">
        <v>203</v>
      </c>
      <c r="F42" s="1"/>
      <c r="G42" s="1"/>
      <c r="H42" s="1" t="s">
        <v>138</v>
      </c>
      <c r="I42" s="2" t="s">
        <v>251</v>
      </c>
      <c r="J42" s="1"/>
      <c r="K42" s="1"/>
      <c r="L42" s="2"/>
      <c r="M42" s="1"/>
      <c r="N42" s="1">
        <v>2</v>
      </c>
      <c r="O42" s="1"/>
      <c r="P42" s="1"/>
      <c r="Q42" s="1"/>
      <c r="R42" s="1">
        <v>2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>
        <v>2</v>
      </c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</row>
    <row r="43" spans="1:83" ht="12.75">
      <c r="A43" s="1">
        <v>9</v>
      </c>
      <c r="B43" s="1"/>
      <c r="C43" s="1" t="s">
        <v>209</v>
      </c>
      <c r="D43" s="1" t="s">
        <v>202</v>
      </c>
      <c r="E43" s="1" t="s">
        <v>203</v>
      </c>
      <c r="F43" s="1"/>
      <c r="G43" s="2"/>
      <c r="H43" s="2" t="s">
        <v>138</v>
      </c>
      <c r="I43" s="2"/>
      <c r="J43" s="2"/>
      <c r="K43" s="2"/>
      <c r="L43" s="2"/>
      <c r="M43" s="1">
        <v>9</v>
      </c>
      <c r="N43" s="1">
        <v>9</v>
      </c>
      <c r="O43" s="1">
        <v>9</v>
      </c>
      <c r="P43" s="1"/>
      <c r="Q43" s="1">
        <v>9</v>
      </c>
      <c r="R43" s="1">
        <v>9</v>
      </c>
      <c r="S43" s="1">
        <v>9</v>
      </c>
      <c r="T43" s="1">
        <v>9</v>
      </c>
      <c r="U43" s="1"/>
      <c r="V43" s="1">
        <v>9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>
        <v>9</v>
      </c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 t="s">
        <v>226</v>
      </c>
      <c r="BO43" s="1"/>
      <c r="BP43" s="1"/>
      <c r="BQ43" s="1"/>
      <c r="BR43" s="1">
        <v>9</v>
      </c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</row>
    <row r="44" spans="1:83" ht="12.75">
      <c r="A44" s="1">
        <v>10</v>
      </c>
      <c r="B44" s="1"/>
      <c r="C44" s="1" t="s">
        <v>315</v>
      </c>
      <c r="D44" s="1" t="s">
        <v>202</v>
      </c>
      <c r="E44" s="1" t="s">
        <v>203</v>
      </c>
      <c r="F44" s="1" t="s">
        <v>528</v>
      </c>
      <c r="G44" s="2"/>
      <c r="H44" s="1" t="s">
        <v>138</v>
      </c>
      <c r="I44" s="1" t="s">
        <v>251</v>
      </c>
      <c r="J44" s="2"/>
      <c r="K44" s="2"/>
      <c r="L44" s="2"/>
      <c r="M44" s="1">
        <v>10</v>
      </c>
      <c r="N44" s="1">
        <v>10</v>
      </c>
      <c r="O44" s="1">
        <v>10</v>
      </c>
      <c r="P44" s="1"/>
      <c r="Q44" s="1">
        <v>10</v>
      </c>
      <c r="R44" s="1">
        <v>10</v>
      </c>
      <c r="S44" s="1">
        <v>10</v>
      </c>
      <c r="T44" s="1"/>
      <c r="U44" s="1">
        <v>10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</row>
    <row r="45" spans="1:83" ht="12.75">
      <c r="A45" s="1">
        <v>11</v>
      </c>
      <c r="B45" s="1"/>
      <c r="C45" s="1" t="s">
        <v>316</v>
      </c>
      <c r="D45" s="1" t="s">
        <v>202</v>
      </c>
      <c r="E45" s="1" t="s">
        <v>203</v>
      </c>
      <c r="F45" s="1" t="s">
        <v>519</v>
      </c>
      <c r="G45" s="1"/>
      <c r="H45" s="2" t="s">
        <v>138</v>
      </c>
      <c r="I45" s="2" t="s">
        <v>251</v>
      </c>
      <c r="J45" s="2"/>
      <c r="K45" s="2"/>
      <c r="L45" s="2" t="s">
        <v>414</v>
      </c>
      <c r="M45" s="1">
        <v>11</v>
      </c>
      <c r="N45" s="1">
        <v>11</v>
      </c>
      <c r="O45" s="1">
        <v>11</v>
      </c>
      <c r="P45" s="1">
        <v>11</v>
      </c>
      <c r="Q45" s="1">
        <v>11</v>
      </c>
      <c r="R45" s="1">
        <v>11</v>
      </c>
      <c r="S45" s="1"/>
      <c r="T45" s="1">
        <v>11</v>
      </c>
      <c r="U45" s="1"/>
      <c r="V45" s="1"/>
      <c r="W45" s="1">
        <v>11</v>
      </c>
      <c r="X45" s="1">
        <v>11</v>
      </c>
      <c r="Y45" s="1"/>
      <c r="Z45" s="1"/>
      <c r="AA45" s="1">
        <v>11</v>
      </c>
      <c r="AB45" s="1"/>
      <c r="AC45" s="1">
        <v>11</v>
      </c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>
        <v>11</v>
      </c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>
        <v>11</v>
      </c>
      <c r="BM45" s="1">
        <v>11</v>
      </c>
      <c r="BN45" s="1"/>
      <c r="BO45" s="1">
        <v>11</v>
      </c>
      <c r="BP45" s="1">
        <v>11</v>
      </c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3"/>
    </row>
    <row r="46" spans="1:83" ht="12.75">
      <c r="A46" s="1">
        <v>14</v>
      </c>
      <c r="B46" s="1"/>
      <c r="C46" s="1" t="s">
        <v>518</v>
      </c>
      <c r="D46" s="1" t="s">
        <v>386</v>
      </c>
      <c r="E46" s="1" t="s">
        <v>387</v>
      </c>
      <c r="F46" s="1"/>
      <c r="G46" s="2"/>
      <c r="H46" s="1" t="s">
        <v>138</v>
      </c>
      <c r="I46" s="2" t="s">
        <v>251</v>
      </c>
      <c r="J46" s="2"/>
      <c r="K46" s="2"/>
      <c r="L46" s="2"/>
      <c r="M46" s="1">
        <v>14</v>
      </c>
      <c r="N46" s="1">
        <v>14</v>
      </c>
      <c r="O46" s="1">
        <v>14</v>
      </c>
      <c r="P46" s="1"/>
      <c r="Q46" s="1">
        <v>14</v>
      </c>
      <c r="R46" s="1">
        <v>14</v>
      </c>
      <c r="S46" s="1">
        <v>14</v>
      </c>
      <c r="T46" s="1">
        <v>14</v>
      </c>
      <c r="U46" s="1"/>
      <c r="V46" s="1"/>
      <c r="W46" s="1" t="s">
        <v>231</v>
      </c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3"/>
    </row>
    <row r="47" spans="1:83" ht="12.75">
      <c r="A47" s="1">
        <v>33</v>
      </c>
      <c r="B47" s="1"/>
      <c r="C47" s="1" t="s">
        <v>263</v>
      </c>
      <c r="D47" s="1" t="s">
        <v>264</v>
      </c>
      <c r="E47" s="1" t="s">
        <v>203</v>
      </c>
      <c r="F47" s="1"/>
      <c r="G47" s="1"/>
      <c r="H47" s="2" t="s">
        <v>138</v>
      </c>
      <c r="I47" s="1" t="s">
        <v>251</v>
      </c>
      <c r="J47" s="2"/>
      <c r="K47" s="2"/>
      <c r="L47" s="1"/>
      <c r="M47" s="1">
        <v>33</v>
      </c>
      <c r="N47" s="1">
        <v>33</v>
      </c>
      <c r="O47" s="1">
        <v>33</v>
      </c>
      <c r="P47" s="1"/>
      <c r="Q47" s="1">
        <v>33</v>
      </c>
      <c r="R47" s="1"/>
      <c r="S47" s="1">
        <v>33</v>
      </c>
      <c r="T47" s="1">
        <v>33</v>
      </c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</row>
    <row r="48" spans="1:83" ht="12.75">
      <c r="A48" s="1">
        <v>34</v>
      </c>
      <c r="B48" s="1"/>
      <c r="C48" s="1" t="s">
        <v>265</v>
      </c>
      <c r="D48" s="1" t="s">
        <v>202</v>
      </c>
      <c r="E48" s="1" t="s">
        <v>203</v>
      </c>
      <c r="F48" s="1"/>
      <c r="G48" s="1"/>
      <c r="H48" s="2" t="s">
        <v>138</v>
      </c>
      <c r="I48" s="1" t="s">
        <v>251</v>
      </c>
      <c r="J48" s="2"/>
      <c r="K48" s="2"/>
      <c r="L48" s="1"/>
      <c r="M48" s="1">
        <v>34</v>
      </c>
      <c r="N48" s="1">
        <v>34</v>
      </c>
      <c r="O48" s="1">
        <v>34</v>
      </c>
      <c r="P48" s="1"/>
      <c r="Q48" s="1">
        <v>34</v>
      </c>
      <c r="R48" s="1">
        <v>34</v>
      </c>
      <c r="S48" s="1">
        <v>34</v>
      </c>
      <c r="T48" s="1"/>
      <c r="U48" s="1"/>
      <c r="V48" s="1">
        <v>34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 t="s">
        <v>266</v>
      </c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</row>
    <row r="49" spans="1:83" ht="12.75">
      <c r="A49" s="3">
        <v>45</v>
      </c>
      <c r="B49" s="3"/>
      <c r="C49" s="3" t="s">
        <v>305</v>
      </c>
      <c r="D49" s="3" t="s">
        <v>110</v>
      </c>
      <c r="E49" s="3" t="s">
        <v>203</v>
      </c>
      <c r="F49" s="3" t="s">
        <v>417</v>
      </c>
      <c r="G49" s="3"/>
      <c r="H49" s="3" t="s">
        <v>138</v>
      </c>
      <c r="I49" s="3"/>
      <c r="J49" s="3"/>
      <c r="K49" s="3" t="s">
        <v>414</v>
      </c>
      <c r="L49" s="3" t="s">
        <v>414</v>
      </c>
      <c r="M49" s="3">
        <v>45</v>
      </c>
      <c r="N49" s="3"/>
      <c r="O49" s="3"/>
      <c r="P49" s="3">
        <v>45</v>
      </c>
      <c r="Q49" s="3"/>
      <c r="R49" s="3"/>
      <c r="S49" s="3">
        <v>45</v>
      </c>
      <c r="T49" s="3"/>
      <c r="U49" s="3">
        <v>45</v>
      </c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>
        <v>45</v>
      </c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>
        <v>45</v>
      </c>
      <c r="BH49" s="3"/>
      <c r="BI49" s="3"/>
      <c r="BJ49" s="3"/>
      <c r="BK49" s="3"/>
      <c r="BL49" s="3"/>
      <c r="BM49" s="3"/>
      <c r="BN49" s="3"/>
      <c r="BO49" s="3"/>
      <c r="BP49" s="3">
        <v>45</v>
      </c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>
        <v>45</v>
      </c>
      <c r="CE49" s="1"/>
    </row>
    <row r="50" spans="1:83" ht="12.75">
      <c r="A50" s="3">
        <v>46</v>
      </c>
      <c r="B50" s="3"/>
      <c r="C50" s="3" t="s">
        <v>113</v>
      </c>
      <c r="D50" s="3" t="s">
        <v>202</v>
      </c>
      <c r="E50" s="3" t="s">
        <v>387</v>
      </c>
      <c r="F50" s="3"/>
      <c r="G50" s="3"/>
      <c r="H50" s="3" t="s">
        <v>138</v>
      </c>
      <c r="I50" s="3" t="s">
        <v>416</v>
      </c>
      <c r="J50" s="3"/>
      <c r="K50" s="3" t="s">
        <v>414</v>
      </c>
      <c r="L50" s="3" t="s">
        <v>414</v>
      </c>
      <c r="M50" s="3">
        <v>46</v>
      </c>
      <c r="N50" s="3"/>
      <c r="O50" s="3"/>
      <c r="P50" s="3">
        <v>46</v>
      </c>
      <c r="Q50" s="3">
        <v>46</v>
      </c>
      <c r="R50" s="3">
        <v>46</v>
      </c>
      <c r="S50" s="3"/>
      <c r="T50" s="3"/>
      <c r="U50" s="3">
        <v>46</v>
      </c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>
        <v>46</v>
      </c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1"/>
    </row>
    <row r="51" spans="1:83" ht="12.75">
      <c r="A51" s="3">
        <v>47</v>
      </c>
      <c r="B51" s="3"/>
      <c r="C51" s="3" t="s">
        <v>114</v>
      </c>
      <c r="D51" s="3" t="s">
        <v>202</v>
      </c>
      <c r="E51" s="3" t="s">
        <v>203</v>
      </c>
      <c r="F51" s="3"/>
      <c r="G51" s="3"/>
      <c r="H51" s="3" t="s">
        <v>138</v>
      </c>
      <c r="I51" s="3" t="s">
        <v>416</v>
      </c>
      <c r="J51" s="3"/>
      <c r="K51" s="3" t="s">
        <v>414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1"/>
    </row>
    <row r="52" spans="1:83" ht="12.75">
      <c r="A52" s="1">
        <v>59</v>
      </c>
      <c r="B52" s="1"/>
      <c r="C52" s="1" t="s">
        <v>132</v>
      </c>
      <c r="D52" s="1" t="s">
        <v>202</v>
      </c>
      <c r="E52" s="1" t="s">
        <v>203</v>
      </c>
      <c r="F52" s="1" t="s">
        <v>253</v>
      </c>
      <c r="G52" s="1"/>
      <c r="H52" s="1" t="s">
        <v>138</v>
      </c>
      <c r="I52" s="1"/>
      <c r="J52" s="1"/>
      <c r="K52" s="1" t="s">
        <v>414</v>
      </c>
      <c r="L52" s="1" t="s">
        <v>414</v>
      </c>
      <c r="M52" s="1"/>
      <c r="N52" s="1"/>
      <c r="O52" s="1"/>
      <c r="P52" s="1">
        <v>59</v>
      </c>
      <c r="Q52" s="1">
        <v>59</v>
      </c>
      <c r="R52" s="1"/>
      <c r="S52" s="1">
        <v>59</v>
      </c>
      <c r="T52" s="1"/>
      <c r="U52" s="1">
        <v>59</v>
      </c>
      <c r="V52" s="1"/>
      <c r="W52" s="1"/>
      <c r="X52" s="1"/>
      <c r="Y52" s="1"/>
      <c r="Z52" s="1"/>
      <c r="AA52" s="1">
        <v>59</v>
      </c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>
        <v>59</v>
      </c>
      <c r="BM52" s="1">
        <v>59</v>
      </c>
      <c r="BN52" s="1">
        <v>59</v>
      </c>
      <c r="BO52" s="1"/>
      <c r="BP52" s="1"/>
      <c r="BQ52" s="1">
        <v>59</v>
      </c>
      <c r="BR52" s="1"/>
      <c r="BS52" s="1"/>
      <c r="BT52" s="1"/>
      <c r="BU52" s="1"/>
      <c r="BV52" s="1"/>
      <c r="BW52" s="1">
        <v>59</v>
      </c>
      <c r="BX52" s="1"/>
      <c r="BY52" s="1"/>
      <c r="BZ52" s="1"/>
      <c r="CA52" s="1"/>
      <c r="CB52" s="1"/>
      <c r="CC52" s="1"/>
      <c r="CD52" s="1"/>
      <c r="CE52" s="1"/>
    </row>
    <row r="53" spans="1:83" ht="12.75">
      <c r="A53" s="34" t="s">
        <v>21</v>
      </c>
      <c r="B53" s="1"/>
      <c r="C53" s="1"/>
      <c r="D53" s="1"/>
      <c r="E53" s="1"/>
      <c r="F53" s="1"/>
      <c r="G53" s="1"/>
      <c r="H53" s="1">
        <f>COUNTA(H42:H52)</f>
        <v>11</v>
      </c>
      <c r="I53" s="1"/>
      <c r="J53" s="1"/>
      <c r="K53" s="1"/>
      <c r="L53" s="1"/>
      <c r="M53" s="1">
        <f>COUNTA(M42:M52)</f>
        <v>8</v>
      </c>
      <c r="N53" s="1">
        <f aca="true" t="shared" si="11" ref="N53:BY53">COUNTA(N42:N52)</f>
        <v>7</v>
      </c>
      <c r="O53" s="1">
        <f t="shared" si="11"/>
        <v>6</v>
      </c>
      <c r="P53" s="1">
        <f t="shared" si="11"/>
        <v>4</v>
      </c>
      <c r="Q53" s="1">
        <f t="shared" si="11"/>
        <v>8</v>
      </c>
      <c r="R53" s="1">
        <f t="shared" si="11"/>
        <v>7</v>
      </c>
      <c r="S53" s="1">
        <f t="shared" si="11"/>
        <v>7</v>
      </c>
      <c r="T53" s="1">
        <f t="shared" si="11"/>
        <v>4</v>
      </c>
      <c r="U53" s="1">
        <f t="shared" si="11"/>
        <v>4</v>
      </c>
      <c r="V53" s="1">
        <f t="shared" si="11"/>
        <v>2</v>
      </c>
      <c r="W53" s="1">
        <f t="shared" si="11"/>
        <v>2</v>
      </c>
      <c r="X53" s="1">
        <f t="shared" si="11"/>
        <v>1</v>
      </c>
      <c r="Y53" s="1">
        <f t="shared" si="11"/>
        <v>0</v>
      </c>
      <c r="Z53" s="1">
        <f t="shared" si="11"/>
        <v>0</v>
      </c>
      <c r="AA53" s="1">
        <f t="shared" si="11"/>
        <v>2</v>
      </c>
      <c r="AB53" s="1">
        <f t="shared" si="11"/>
        <v>0</v>
      </c>
      <c r="AC53" s="1">
        <f t="shared" si="11"/>
        <v>1</v>
      </c>
      <c r="AD53" s="1">
        <f t="shared" si="11"/>
        <v>0</v>
      </c>
      <c r="AE53" s="1">
        <f t="shared" si="11"/>
        <v>0</v>
      </c>
      <c r="AF53" s="1">
        <f t="shared" si="11"/>
        <v>0</v>
      </c>
      <c r="AG53" s="1">
        <f t="shared" si="11"/>
        <v>0</v>
      </c>
      <c r="AH53" s="1">
        <f t="shared" si="11"/>
        <v>0</v>
      </c>
      <c r="AI53" s="1">
        <f t="shared" si="11"/>
        <v>1</v>
      </c>
      <c r="AJ53" s="1">
        <f t="shared" si="11"/>
        <v>0</v>
      </c>
      <c r="AK53" s="1">
        <f t="shared" si="11"/>
        <v>0</v>
      </c>
      <c r="AL53" s="1">
        <f t="shared" si="11"/>
        <v>1</v>
      </c>
      <c r="AM53" s="1">
        <f t="shared" si="11"/>
        <v>0</v>
      </c>
      <c r="AN53" s="1">
        <f t="shared" si="11"/>
        <v>0</v>
      </c>
      <c r="AO53" s="1">
        <f t="shared" si="11"/>
        <v>0</v>
      </c>
      <c r="AP53" s="1">
        <f t="shared" si="11"/>
        <v>0</v>
      </c>
      <c r="AQ53" s="1">
        <f t="shared" si="11"/>
        <v>0</v>
      </c>
      <c r="AR53" s="1">
        <f t="shared" si="11"/>
        <v>1</v>
      </c>
      <c r="AS53" s="1">
        <f t="shared" si="11"/>
        <v>0</v>
      </c>
      <c r="AT53" s="1">
        <f t="shared" si="11"/>
        <v>0</v>
      </c>
      <c r="AU53" s="1">
        <f t="shared" si="11"/>
        <v>0</v>
      </c>
      <c r="AV53" s="1">
        <f t="shared" si="11"/>
        <v>0</v>
      </c>
      <c r="AW53" s="1">
        <f t="shared" si="11"/>
        <v>0</v>
      </c>
      <c r="AX53" s="1">
        <f t="shared" si="11"/>
        <v>0</v>
      </c>
      <c r="AY53" s="1">
        <f t="shared" si="11"/>
        <v>0</v>
      </c>
      <c r="AZ53" s="1">
        <f t="shared" si="11"/>
        <v>0</v>
      </c>
      <c r="BA53" s="1">
        <f t="shared" si="11"/>
        <v>0</v>
      </c>
      <c r="BB53" s="1">
        <f t="shared" si="11"/>
        <v>0</v>
      </c>
      <c r="BC53" s="1">
        <f t="shared" si="11"/>
        <v>0</v>
      </c>
      <c r="BD53" s="1">
        <f t="shared" si="11"/>
        <v>0</v>
      </c>
      <c r="BE53" s="1">
        <f t="shared" si="11"/>
        <v>0</v>
      </c>
      <c r="BF53" s="1">
        <f t="shared" si="11"/>
        <v>0</v>
      </c>
      <c r="BG53" s="1">
        <f t="shared" si="11"/>
        <v>1</v>
      </c>
      <c r="BH53" s="1">
        <f t="shared" si="11"/>
        <v>0</v>
      </c>
      <c r="BI53" s="1">
        <f t="shared" si="11"/>
        <v>0</v>
      </c>
      <c r="BJ53" s="1">
        <f t="shared" si="11"/>
        <v>0</v>
      </c>
      <c r="BK53" s="1"/>
      <c r="BL53" s="1">
        <f t="shared" si="11"/>
        <v>2</v>
      </c>
      <c r="BM53" s="1">
        <f t="shared" si="11"/>
        <v>2</v>
      </c>
      <c r="BN53" s="1">
        <f t="shared" si="11"/>
        <v>2</v>
      </c>
      <c r="BO53" s="1">
        <f t="shared" si="11"/>
        <v>1</v>
      </c>
      <c r="BP53" s="1">
        <f t="shared" si="11"/>
        <v>2</v>
      </c>
      <c r="BQ53" s="1">
        <f t="shared" si="11"/>
        <v>4</v>
      </c>
      <c r="BR53" s="1">
        <f t="shared" si="11"/>
        <v>1</v>
      </c>
      <c r="BS53" s="1">
        <f t="shared" si="11"/>
        <v>0</v>
      </c>
      <c r="BT53" s="1">
        <f t="shared" si="11"/>
        <v>0</v>
      </c>
      <c r="BU53" s="1">
        <f t="shared" si="11"/>
        <v>0</v>
      </c>
      <c r="BV53" s="1">
        <f t="shared" si="11"/>
        <v>0</v>
      </c>
      <c r="BW53" s="1">
        <f t="shared" si="11"/>
        <v>1</v>
      </c>
      <c r="BX53" s="1">
        <f t="shared" si="11"/>
        <v>0</v>
      </c>
      <c r="BY53" s="1">
        <f t="shared" si="11"/>
        <v>0</v>
      </c>
      <c r="BZ53" s="1">
        <f>COUNTA(BZ42:BZ52)</f>
        <v>0</v>
      </c>
      <c r="CA53" s="1">
        <f>COUNTA(CA42:CA52)</f>
        <v>0</v>
      </c>
      <c r="CB53" s="1">
        <f>COUNTA(CB42:CB52)</f>
        <v>0</v>
      </c>
      <c r="CC53" s="1">
        <f>COUNTA(CC42:CC52)</f>
        <v>0</v>
      </c>
      <c r="CD53" s="1">
        <f>COUNTA(CD42:CD52)</f>
        <v>1</v>
      </c>
      <c r="CE53" s="1"/>
    </row>
    <row r="54" spans="1:83" ht="12.75">
      <c r="A54" s="34" t="s">
        <v>535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>
        <f aca="true" t="shared" si="12" ref="M54:AR54">M53/$H53</f>
        <v>0.7272727272727273</v>
      </c>
      <c r="N54" s="1">
        <f t="shared" si="12"/>
        <v>0.6363636363636364</v>
      </c>
      <c r="O54" s="1">
        <f t="shared" si="12"/>
        <v>0.5454545454545454</v>
      </c>
      <c r="P54" s="1">
        <f t="shared" si="12"/>
        <v>0.36363636363636365</v>
      </c>
      <c r="Q54" s="1">
        <f t="shared" si="12"/>
        <v>0.7272727272727273</v>
      </c>
      <c r="R54" s="1">
        <f t="shared" si="12"/>
        <v>0.6363636363636364</v>
      </c>
      <c r="S54" s="1">
        <f t="shared" si="12"/>
        <v>0.6363636363636364</v>
      </c>
      <c r="T54" s="1">
        <f t="shared" si="12"/>
        <v>0.36363636363636365</v>
      </c>
      <c r="U54" s="1">
        <f t="shared" si="12"/>
        <v>0.36363636363636365</v>
      </c>
      <c r="V54" s="1">
        <f t="shared" si="12"/>
        <v>0.18181818181818182</v>
      </c>
      <c r="W54" s="1">
        <f t="shared" si="12"/>
        <v>0.18181818181818182</v>
      </c>
      <c r="X54" s="1">
        <f t="shared" si="12"/>
        <v>0.09090909090909091</v>
      </c>
      <c r="Y54" s="1">
        <f t="shared" si="12"/>
        <v>0</v>
      </c>
      <c r="Z54" s="1">
        <f t="shared" si="12"/>
        <v>0</v>
      </c>
      <c r="AA54" s="1">
        <f t="shared" si="12"/>
        <v>0.18181818181818182</v>
      </c>
      <c r="AB54" s="1">
        <f t="shared" si="12"/>
        <v>0</v>
      </c>
      <c r="AC54" s="1">
        <f t="shared" si="12"/>
        <v>0.09090909090909091</v>
      </c>
      <c r="AD54" s="1">
        <f t="shared" si="12"/>
        <v>0</v>
      </c>
      <c r="AE54" s="1">
        <f t="shared" si="12"/>
        <v>0</v>
      </c>
      <c r="AF54" s="1">
        <f t="shared" si="12"/>
        <v>0</v>
      </c>
      <c r="AG54" s="1">
        <f t="shared" si="12"/>
        <v>0</v>
      </c>
      <c r="AH54" s="1">
        <f t="shared" si="12"/>
        <v>0</v>
      </c>
      <c r="AI54" s="1">
        <f t="shared" si="12"/>
        <v>0.09090909090909091</v>
      </c>
      <c r="AJ54" s="1">
        <f t="shared" si="12"/>
        <v>0</v>
      </c>
      <c r="AK54" s="1">
        <f t="shared" si="12"/>
        <v>0</v>
      </c>
      <c r="AL54" s="1">
        <f t="shared" si="12"/>
        <v>0.09090909090909091</v>
      </c>
      <c r="AM54" s="1">
        <f t="shared" si="12"/>
        <v>0</v>
      </c>
      <c r="AN54" s="1">
        <f t="shared" si="12"/>
        <v>0</v>
      </c>
      <c r="AO54" s="1">
        <f t="shared" si="12"/>
        <v>0</v>
      </c>
      <c r="AP54" s="1">
        <f t="shared" si="12"/>
        <v>0</v>
      </c>
      <c r="AQ54" s="1">
        <f t="shared" si="12"/>
        <v>0</v>
      </c>
      <c r="AR54" s="1">
        <f t="shared" si="12"/>
        <v>0.09090909090909091</v>
      </c>
      <c r="AS54" s="1">
        <f aca="true" t="shared" si="13" ref="AS54:BJ54">AS53/$H53</f>
        <v>0</v>
      </c>
      <c r="AT54" s="1">
        <f t="shared" si="13"/>
        <v>0</v>
      </c>
      <c r="AU54" s="1">
        <f t="shared" si="13"/>
        <v>0</v>
      </c>
      <c r="AV54" s="1">
        <f t="shared" si="13"/>
        <v>0</v>
      </c>
      <c r="AW54" s="1">
        <f t="shared" si="13"/>
        <v>0</v>
      </c>
      <c r="AX54" s="1">
        <f t="shared" si="13"/>
        <v>0</v>
      </c>
      <c r="AY54" s="1">
        <f t="shared" si="13"/>
        <v>0</v>
      </c>
      <c r="AZ54" s="1">
        <f t="shared" si="13"/>
        <v>0</v>
      </c>
      <c r="BA54" s="1">
        <f t="shared" si="13"/>
        <v>0</v>
      </c>
      <c r="BB54" s="1">
        <f t="shared" si="13"/>
        <v>0</v>
      </c>
      <c r="BC54" s="1">
        <f t="shared" si="13"/>
        <v>0</v>
      </c>
      <c r="BD54" s="1">
        <f t="shared" si="13"/>
        <v>0</v>
      </c>
      <c r="BE54" s="1">
        <f t="shared" si="13"/>
        <v>0</v>
      </c>
      <c r="BF54" s="1">
        <f t="shared" si="13"/>
        <v>0</v>
      </c>
      <c r="BG54" s="1">
        <f t="shared" si="13"/>
        <v>0.09090909090909091</v>
      </c>
      <c r="BH54" s="1">
        <f t="shared" si="13"/>
        <v>0</v>
      </c>
      <c r="BI54" s="1">
        <f t="shared" si="13"/>
        <v>0</v>
      </c>
      <c r="BJ54" s="1">
        <f t="shared" si="13"/>
        <v>0</v>
      </c>
      <c r="BK54" s="1"/>
      <c r="BL54" s="1">
        <f aca="true" t="shared" si="14" ref="BL54:CD54">BL53/$H53</f>
        <v>0.18181818181818182</v>
      </c>
      <c r="BM54" s="1">
        <f t="shared" si="14"/>
        <v>0.18181818181818182</v>
      </c>
      <c r="BN54" s="1">
        <f t="shared" si="14"/>
        <v>0.18181818181818182</v>
      </c>
      <c r="BO54" s="1">
        <f t="shared" si="14"/>
        <v>0.09090909090909091</v>
      </c>
      <c r="BP54" s="1">
        <f t="shared" si="14"/>
        <v>0.18181818181818182</v>
      </c>
      <c r="BQ54" s="1">
        <f t="shared" si="14"/>
        <v>0.36363636363636365</v>
      </c>
      <c r="BR54" s="1">
        <f t="shared" si="14"/>
        <v>0.09090909090909091</v>
      </c>
      <c r="BS54" s="1">
        <f t="shared" si="14"/>
        <v>0</v>
      </c>
      <c r="BT54" s="1">
        <f t="shared" si="14"/>
        <v>0</v>
      </c>
      <c r="BU54" s="1">
        <f t="shared" si="14"/>
        <v>0</v>
      </c>
      <c r="BV54" s="1">
        <f t="shared" si="14"/>
        <v>0</v>
      </c>
      <c r="BW54" s="1">
        <f t="shared" si="14"/>
        <v>0.09090909090909091</v>
      </c>
      <c r="BX54" s="1">
        <f t="shared" si="14"/>
        <v>0</v>
      </c>
      <c r="BY54" s="1">
        <f t="shared" si="14"/>
        <v>0</v>
      </c>
      <c r="BZ54" s="1">
        <f t="shared" si="14"/>
        <v>0</v>
      </c>
      <c r="CA54" s="1">
        <f t="shared" si="14"/>
        <v>0</v>
      </c>
      <c r="CB54" s="1">
        <f t="shared" si="14"/>
        <v>0</v>
      </c>
      <c r="CC54" s="1">
        <f t="shared" si="14"/>
        <v>0</v>
      </c>
      <c r="CD54" s="1">
        <f t="shared" si="14"/>
        <v>0.09090909090909091</v>
      </c>
      <c r="CE54" s="1"/>
    </row>
    <row r="55" spans="1:8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</row>
    <row r="56" spans="1:8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</row>
    <row r="57" spans="1:83" ht="12.75">
      <c r="A57" s="1">
        <v>22</v>
      </c>
      <c r="B57" s="1"/>
      <c r="C57" s="1" t="s">
        <v>330</v>
      </c>
      <c r="D57" s="1" t="s">
        <v>201</v>
      </c>
      <c r="E57" s="1" t="s">
        <v>205</v>
      </c>
      <c r="G57" s="2"/>
      <c r="H57" s="1" t="s">
        <v>138</v>
      </c>
      <c r="I57" s="2" t="s">
        <v>251</v>
      </c>
      <c r="J57" s="2"/>
      <c r="K57" s="2"/>
      <c r="L57" s="2"/>
      <c r="M57" s="1">
        <v>22</v>
      </c>
      <c r="N57" s="1">
        <v>22</v>
      </c>
      <c r="O57" s="1">
        <v>22</v>
      </c>
      <c r="P57" s="1"/>
      <c r="Q57" s="1"/>
      <c r="R57" s="1"/>
      <c r="S57" s="1">
        <v>22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>
        <v>22</v>
      </c>
      <c r="BM57" s="1">
        <v>22</v>
      </c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</row>
    <row r="58" spans="1:83" s="36" customFormat="1" ht="12.75">
      <c r="A58" s="3">
        <v>12</v>
      </c>
      <c r="B58" s="3"/>
      <c r="C58" s="3" t="s">
        <v>319</v>
      </c>
      <c r="D58" s="3" t="s">
        <v>202</v>
      </c>
      <c r="E58" s="3" t="s">
        <v>205</v>
      </c>
      <c r="F58" s="3"/>
      <c r="G58" s="22"/>
      <c r="H58" s="22" t="s">
        <v>138</v>
      </c>
      <c r="I58" s="22" t="s">
        <v>251</v>
      </c>
      <c r="J58" s="22"/>
      <c r="K58" s="22" t="s">
        <v>414</v>
      </c>
      <c r="L58" s="22"/>
      <c r="M58" s="3"/>
      <c r="N58" s="3"/>
      <c r="O58" s="3"/>
      <c r="P58" s="3"/>
      <c r="Q58" s="3"/>
      <c r="R58" s="3">
        <v>12</v>
      </c>
      <c r="S58" s="3">
        <v>12</v>
      </c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 t="s">
        <v>230</v>
      </c>
      <c r="BO58" s="3"/>
      <c r="BP58" s="3"/>
      <c r="BQ58" s="3">
        <v>12</v>
      </c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</row>
    <row r="59" spans="1:83" ht="12.75">
      <c r="A59" s="1">
        <v>7</v>
      </c>
      <c r="B59" s="1"/>
      <c r="C59" s="1" t="s">
        <v>312</v>
      </c>
      <c r="D59" s="1" t="s">
        <v>202</v>
      </c>
      <c r="E59" s="1" t="s">
        <v>205</v>
      </c>
      <c r="F59" s="1"/>
      <c r="G59" s="2"/>
      <c r="H59" s="1" t="s">
        <v>138</v>
      </c>
      <c r="I59" s="2" t="s">
        <v>251</v>
      </c>
      <c r="J59" s="1"/>
      <c r="K59" s="1"/>
      <c r="L59" s="2"/>
      <c r="M59" s="1">
        <v>7</v>
      </c>
      <c r="N59" s="1">
        <v>7</v>
      </c>
      <c r="O59" s="1">
        <v>7</v>
      </c>
      <c r="P59" s="1">
        <v>7</v>
      </c>
      <c r="Q59" s="1">
        <v>7</v>
      </c>
      <c r="R59" s="1">
        <v>7</v>
      </c>
      <c r="S59" s="1">
        <v>7</v>
      </c>
      <c r="T59" s="1"/>
      <c r="U59" s="1">
        <v>7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>
        <v>7</v>
      </c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3"/>
    </row>
    <row r="60" spans="1:83" ht="12.75">
      <c r="A60" s="1">
        <v>8</v>
      </c>
      <c r="B60" s="1"/>
      <c r="C60" s="1" t="s">
        <v>313</v>
      </c>
      <c r="D60" s="1" t="s">
        <v>201</v>
      </c>
      <c r="E60" s="1" t="s">
        <v>205</v>
      </c>
      <c r="F60" s="1"/>
      <c r="G60" s="2"/>
      <c r="H60" s="1" t="s">
        <v>138</v>
      </c>
      <c r="I60" s="2" t="s">
        <v>251</v>
      </c>
      <c r="J60" s="1"/>
      <c r="K60" s="1"/>
      <c r="L60" s="2"/>
      <c r="M60" s="1">
        <v>8</v>
      </c>
      <c r="N60" s="1">
        <v>8</v>
      </c>
      <c r="O60" s="1">
        <v>8</v>
      </c>
      <c r="P60" s="1"/>
      <c r="Q60" s="1">
        <v>8</v>
      </c>
      <c r="R60" s="1">
        <v>8</v>
      </c>
      <c r="S60" s="1">
        <v>8</v>
      </c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</row>
    <row r="61" spans="1:83" ht="12.75">
      <c r="A61" s="1">
        <v>18</v>
      </c>
      <c r="B61" s="1"/>
      <c r="C61" s="1" t="s">
        <v>325</v>
      </c>
      <c r="D61" s="1" t="s">
        <v>202</v>
      </c>
      <c r="E61" s="1" t="s">
        <v>205</v>
      </c>
      <c r="F61" s="2" t="s">
        <v>137</v>
      </c>
      <c r="G61" s="2"/>
      <c r="H61" s="2" t="s">
        <v>138</v>
      </c>
      <c r="I61" s="2"/>
      <c r="J61" s="2"/>
      <c r="K61" s="2" t="s">
        <v>414</v>
      </c>
      <c r="L61" s="2" t="s">
        <v>414</v>
      </c>
      <c r="M61" s="1">
        <v>18</v>
      </c>
      <c r="N61" s="1">
        <v>18</v>
      </c>
      <c r="O61" s="1">
        <v>18</v>
      </c>
      <c r="P61" s="1">
        <v>18</v>
      </c>
      <c r="Q61" s="1">
        <v>18</v>
      </c>
      <c r="R61" s="1">
        <v>18</v>
      </c>
      <c r="S61" s="1">
        <v>18</v>
      </c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>
        <v>18</v>
      </c>
      <c r="BW61" s="1"/>
      <c r="BX61" s="1">
        <v>18</v>
      </c>
      <c r="BY61" s="1">
        <v>18</v>
      </c>
      <c r="BZ61" s="1"/>
      <c r="CA61" s="1"/>
      <c r="CB61" s="1"/>
      <c r="CC61" s="1"/>
      <c r="CD61" s="1"/>
      <c r="CE61" s="1"/>
    </row>
    <row r="62" spans="1:83" ht="12.75">
      <c r="A62" s="1">
        <v>26</v>
      </c>
      <c r="B62" s="1"/>
      <c r="C62" s="1" t="s">
        <v>334</v>
      </c>
      <c r="D62" s="1" t="s">
        <v>202</v>
      </c>
      <c r="E62" s="1" t="s">
        <v>205</v>
      </c>
      <c r="F62" s="1"/>
      <c r="G62" s="2"/>
      <c r="H62" s="2" t="s">
        <v>138</v>
      </c>
      <c r="I62" s="2"/>
      <c r="J62" s="2"/>
      <c r="K62" s="2"/>
      <c r="L62" s="2"/>
      <c r="M62" s="1">
        <v>26</v>
      </c>
      <c r="N62" s="1">
        <v>26</v>
      </c>
      <c r="O62" s="1">
        <v>26</v>
      </c>
      <c r="P62" s="1"/>
      <c r="Q62" s="1">
        <v>26</v>
      </c>
      <c r="R62" s="1">
        <v>26</v>
      </c>
      <c r="S62" s="1">
        <v>26</v>
      </c>
      <c r="T62" s="1">
        <v>26</v>
      </c>
      <c r="U62" s="1"/>
      <c r="V62" s="1"/>
      <c r="W62" s="1" t="s">
        <v>247</v>
      </c>
      <c r="X62" s="1"/>
      <c r="Y62" s="1"/>
      <c r="Z62" s="1"/>
      <c r="AA62" s="1">
        <v>26</v>
      </c>
      <c r="AB62" s="1"/>
      <c r="AC62" s="1"/>
      <c r="AD62" s="1">
        <v>26</v>
      </c>
      <c r="AE62" s="1">
        <v>26</v>
      </c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>
        <v>26</v>
      </c>
      <c r="BT62" s="1"/>
      <c r="BU62" s="1"/>
      <c r="BV62" s="1"/>
      <c r="BW62" s="1"/>
      <c r="BX62" s="1"/>
      <c r="BY62" s="1"/>
      <c r="BZ62" s="1">
        <v>26</v>
      </c>
      <c r="CA62" s="1"/>
      <c r="CB62" s="1"/>
      <c r="CC62" s="1"/>
      <c r="CD62" s="1"/>
      <c r="CE62" s="1"/>
    </row>
    <row r="63" spans="1:83" ht="12.75">
      <c r="A63" s="1">
        <v>27</v>
      </c>
      <c r="B63" s="1"/>
      <c r="C63" s="1" t="s">
        <v>337</v>
      </c>
      <c r="D63" s="1" t="s">
        <v>202</v>
      </c>
      <c r="E63" s="1" t="s">
        <v>205</v>
      </c>
      <c r="F63" s="1"/>
      <c r="G63" s="2"/>
      <c r="H63" s="2" t="s">
        <v>138</v>
      </c>
      <c r="I63" s="2"/>
      <c r="J63" s="2"/>
      <c r="K63" s="2"/>
      <c r="L63" s="2" t="s">
        <v>414</v>
      </c>
      <c r="M63" s="1">
        <v>27</v>
      </c>
      <c r="N63" s="1">
        <v>27</v>
      </c>
      <c r="O63" s="1">
        <v>27</v>
      </c>
      <c r="P63" s="1">
        <v>27</v>
      </c>
      <c r="Q63" s="1">
        <v>27</v>
      </c>
      <c r="R63" s="1">
        <v>27</v>
      </c>
      <c r="S63" s="1">
        <v>27</v>
      </c>
      <c r="T63" s="1"/>
      <c r="U63" s="1"/>
      <c r="V63" s="1"/>
      <c r="W63" s="1"/>
      <c r="X63" s="1">
        <v>27</v>
      </c>
      <c r="Y63" s="1"/>
      <c r="Z63" s="1">
        <v>27</v>
      </c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>
        <v>27</v>
      </c>
      <c r="BM63" s="1">
        <v>27</v>
      </c>
      <c r="BN63" s="1"/>
      <c r="BO63" s="1">
        <v>27</v>
      </c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3"/>
    </row>
    <row r="64" spans="1:83" ht="12.75">
      <c r="A64" s="1">
        <v>28</v>
      </c>
      <c r="B64" s="1"/>
      <c r="C64" s="1" t="s">
        <v>375</v>
      </c>
      <c r="D64" s="1" t="s">
        <v>202</v>
      </c>
      <c r="E64" s="1" t="s">
        <v>205</v>
      </c>
      <c r="F64" s="1"/>
      <c r="G64" s="2"/>
      <c r="H64" s="2" t="s">
        <v>138</v>
      </c>
      <c r="I64" s="2" t="s">
        <v>251</v>
      </c>
      <c r="J64" s="2"/>
      <c r="K64" s="2"/>
      <c r="L64" s="2"/>
      <c r="M64" s="1">
        <v>28</v>
      </c>
      <c r="N64" s="1"/>
      <c r="O64" s="1">
        <v>28</v>
      </c>
      <c r="P64" s="1"/>
      <c r="Q64" s="1"/>
      <c r="R64" s="1">
        <v>28</v>
      </c>
      <c r="S64" s="1">
        <v>28</v>
      </c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</row>
    <row r="65" spans="1:83" ht="12.75">
      <c r="A65" s="1">
        <v>36</v>
      </c>
      <c r="B65" s="1" t="s">
        <v>522</v>
      </c>
      <c r="C65" s="1" t="s">
        <v>268</v>
      </c>
      <c r="D65" s="1" t="s">
        <v>201</v>
      </c>
      <c r="E65" s="1" t="s">
        <v>205</v>
      </c>
      <c r="F65" s="1"/>
      <c r="G65" s="1"/>
      <c r="H65" s="1" t="s">
        <v>138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</row>
    <row r="66" spans="1:83" ht="12.75">
      <c r="A66" s="3">
        <v>38</v>
      </c>
      <c r="B66" s="3"/>
      <c r="C66" s="3" t="s">
        <v>273</v>
      </c>
      <c r="D66" s="3" t="s">
        <v>264</v>
      </c>
      <c r="E66" s="3" t="s">
        <v>205</v>
      </c>
      <c r="F66" s="3" t="s">
        <v>137</v>
      </c>
      <c r="G66" s="3" t="s">
        <v>531</v>
      </c>
      <c r="H66" s="3" t="s">
        <v>138</v>
      </c>
      <c r="I66" s="3"/>
      <c r="J66" s="3"/>
      <c r="K66" s="3" t="s">
        <v>414</v>
      </c>
      <c r="L66" s="3" t="s">
        <v>414</v>
      </c>
      <c r="M66" s="3">
        <v>38</v>
      </c>
      <c r="N66" s="3">
        <v>38</v>
      </c>
      <c r="O66" s="3">
        <v>38</v>
      </c>
      <c r="P66" s="3">
        <v>38</v>
      </c>
      <c r="Q66" s="3">
        <v>38</v>
      </c>
      <c r="R66" s="3">
        <v>38</v>
      </c>
      <c r="S66" s="3">
        <v>38</v>
      </c>
      <c r="T66" s="3"/>
      <c r="U66" s="3">
        <v>38</v>
      </c>
      <c r="V66" s="3"/>
      <c r="W66" s="3"/>
      <c r="X66" s="3"/>
      <c r="Y66" s="3"/>
      <c r="Z66" s="3"/>
      <c r="AA66" s="3"/>
      <c r="AB66" s="3">
        <v>38</v>
      </c>
      <c r="AC66" s="3"/>
      <c r="AD66" s="3">
        <v>38</v>
      </c>
      <c r="AE66" s="3"/>
      <c r="AF66" s="3"/>
      <c r="AG66" s="3">
        <v>38</v>
      </c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>
        <v>38</v>
      </c>
      <c r="AZ66" s="3">
        <v>38</v>
      </c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</row>
    <row r="67" spans="1:83" ht="12.75">
      <c r="A67" s="1">
        <v>40</v>
      </c>
      <c r="B67" s="1"/>
      <c r="C67" s="1" t="s">
        <v>279</v>
      </c>
      <c r="D67" s="1" t="s">
        <v>202</v>
      </c>
      <c r="E67" s="1" t="s">
        <v>205</v>
      </c>
      <c r="F67" s="35" t="s">
        <v>137</v>
      </c>
      <c r="G67" s="35" t="s">
        <v>531</v>
      </c>
      <c r="H67" s="35" t="s">
        <v>138</v>
      </c>
      <c r="I67" s="1"/>
      <c r="J67" s="1"/>
      <c r="K67" s="1" t="s">
        <v>520</v>
      </c>
      <c r="L67" s="1" t="s">
        <v>414</v>
      </c>
      <c r="M67" s="1">
        <v>40</v>
      </c>
      <c r="N67" s="1"/>
      <c r="O67" s="1">
        <v>40</v>
      </c>
      <c r="P67" s="1"/>
      <c r="Q67" s="1"/>
      <c r="R67" s="1"/>
      <c r="S67" s="1"/>
      <c r="T67" s="1"/>
      <c r="U67" s="1"/>
      <c r="V67" s="1"/>
      <c r="W67" s="1"/>
      <c r="X67" s="1">
        <v>40</v>
      </c>
      <c r="Y67" s="1"/>
      <c r="Z67" s="1">
        <v>40</v>
      </c>
      <c r="AA67" s="1"/>
      <c r="AB67" s="1">
        <v>40</v>
      </c>
      <c r="AC67" s="1"/>
      <c r="AD67" s="1"/>
      <c r="AE67" s="1"/>
      <c r="AF67" s="1">
        <v>40</v>
      </c>
      <c r="AG67" s="1">
        <v>40</v>
      </c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>
        <v>40</v>
      </c>
      <c r="BB67" s="1">
        <v>40</v>
      </c>
      <c r="BC67" s="1">
        <v>40</v>
      </c>
      <c r="BD67" s="1">
        <v>40</v>
      </c>
      <c r="BE67" s="1">
        <v>40</v>
      </c>
      <c r="BF67" s="1"/>
      <c r="BG67" s="1"/>
      <c r="BH67" s="1"/>
      <c r="BI67" s="1"/>
      <c r="BJ67" s="1"/>
      <c r="BK67" s="1"/>
      <c r="BL67" s="1"/>
      <c r="BM67" s="1"/>
      <c r="BN67" s="1"/>
      <c r="BO67" s="1">
        <v>40</v>
      </c>
      <c r="BP67" s="1"/>
      <c r="BQ67" s="1"/>
      <c r="BR67" s="1"/>
      <c r="BS67" s="1">
        <v>40</v>
      </c>
      <c r="BT67" s="1"/>
      <c r="BU67" s="1">
        <v>40</v>
      </c>
      <c r="BV67" s="1"/>
      <c r="BW67" s="1"/>
      <c r="BX67" s="1"/>
      <c r="BY67" s="1"/>
      <c r="BZ67" s="1"/>
      <c r="CA67" s="1"/>
      <c r="CB67" s="1">
        <v>40</v>
      </c>
      <c r="CC67" s="1">
        <v>40</v>
      </c>
      <c r="CD67" s="1"/>
      <c r="CE67" s="3"/>
    </row>
    <row r="68" spans="1:83" ht="12.75">
      <c r="A68" s="3">
        <v>42</v>
      </c>
      <c r="B68" s="3"/>
      <c r="C68" s="3" t="s">
        <v>108</v>
      </c>
      <c r="D68" s="3" t="s">
        <v>202</v>
      </c>
      <c r="E68" s="3" t="s">
        <v>205</v>
      </c>
      <c r="F68" s="3"/>
      <c r="G68" s="3" t="s">
        <v>415</v>
      </c>
      <c r="H68" s="3" t="s">
        <v>138</v>
      </c>
      <c r="I68" s="3"/>
      <c r="J68" s="3"/>
      <c r="K68" s="3" t="s">
        <v>414</v>
      </c>
      <c r="L68" s="3" t="s">
        <v>414</v>
      </c>
      <c r="M68" s="3">
        <v>42</v>
      </c>
      <c r="N68" s="3">
        <v>42</v>
      </c>
      <c r="O68" s="3">
        <v>42</v>
      </c>
      <c r="P68" s="3"/>
      <c r="Q68" s="3">
        <v>42</v>
      </c>
      <c r="R68" s="3">
        <v>42</v>
      </c>
      <c r="S68" s="3">
        <v>42</v>
      </c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>
        <v>42</v>
      </c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>
        <v>42</v>
      </c>
      <c r="BQ68" s="3"/>
      <c r="BR68" s="3">
        <v>42</v>
      </c>
      <c r="BS68" s="3">
        <v>42</v>
      </c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</row>
    <row r="69" spans="1:83" ht="12.75">
      <c r="A69" s="1">
        <v>43</v>
      </c>
      <c r="B69" s="1"/>
      <c r="C69" s="1" t="s">
        <v>453</v>
      </c>
      <c r="D69" s="1" t="s">
        <v>201</v>
      </c>
      <c r="E69" s="1" t="s">
        <v>205</v>
      </c>
      <c r="F69" s="35" t="s">
        <v>137</v>
      </c>
      <c r="G69" s="35" t="s">
        <v>531</v>
      </c>
      <c r="H69" s="35" t="s">
        <v>138</v>
      </c>
      <c r="I69" s="1"/>
      <c r="J69" s="1"/>
      <c r="K69" s="1"/>
      <c r="L69" s="1" t="s">
        <v>414</v>
      </c>
      <c r="M69" s="1">
        <v>43</v>
      </c>
      <c r="N69" s="1"/>
      <c r="O69" s="1">
        <v>43</v>
      </c>
      <c r="P69" s="1"/>
      <c r="Q69" s="1">
        <v>43</v>
      </c>
      <c r="R69" s="1"/>
      <c r="S69" s="1">
        <v>43</v>
      </c>
      <c r="T69" s="1"/>
      <c r="U69" s="1"/>
      <c r="V69" s="1"/>
      <c r="W69" s="1"/>
      <c r="X69" s="1"/>
      <c r="Y69" s="1"/>
      <c r="Z69" s="1"/>
      <c r="AA69" s="1"/>
      <c r="AB69" s="1">
        <v>43</v>
      </c>
      <c r="AC69" s="1"/>
      <c r="AD69" s="1"/>
      <c r="AE69" s="1">
        <v>43</v>
      </c>
      <c r="AF69" s="1"/>
      <c r="AG69" s="1">
        <v>43</v>
      </c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</row>
    <row r="70" spans="1:83" ht="12.75">
      <c r="A70" s="1">
        <v>44</v>
      </c>
      <c r="B70" s="1"/>
      <c r="C70" s="1" t="s">
        <v>109</v>
      </c>
      <c r="D70" s="1" t="s">
        <v>201</v>
      </c>
      <c r="E70" s="1" t="s">
        <v>205</v>
      </c>
      <c r="F70" s="35" t="s">
        <v>137</v>
      </c>
      <c r="G70" s="35"/>
      <c r="H70" s="35" t="s">
        <v>138</v>
      </c>
      <c r="I70" s="1"/>
      <c r="J70" s="1"/>
      <c r="K70" s="1"/>
      <c r="L70" s="1" t="s">
        <v>414</v>
      </c>
      <c r="M70" s="1"/>
      <c r="N70" s="1">
        <v>44</v>
      </c>
      <c r="O70" s="1"/>
      <c r="P70" s="1"/>
      <c r="Q70" s="1"/>
      <c r="R70" s="1">
        <v>44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>
        <v>44</v>
      </c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>
        <v>44</v>
      </c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</row>
    <row r="71" spans="1:83" ht="12.75">
      <c r="A71" s="1" t="s">
        <v>533</v>
      </c>
      <c r="B71" s="1"/>
      <c r="C71" s="1" t="s">
        <v>527</v>
      </c>
      <c r="D71" s="1" t="s">
        <v>388</v>
      </c>
      <c r="E71" s="1" t="s">
        <v>205</v>
      </c>
      <c r="F71" s="1" t="s">
        <v>253</v>
      </c>
      <c r="G71" s="1"/>
      <c r="H71" s="1" t="s">
        <v>138</v>
      </c>
      <c r="I71" s="1"/>
      <c r="J71" s="1"/>
      <c r="K71" s="1" t="s">
        <v>414</v>
      </c>
      <c r="L71" s="1" t="s">
        <v>414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</row>
    <row r="72" spans="1:83" ht="12.75">
      <c r="A72" s="34" t="s">
        <v>21</v>
      </c>
      <c r="B72" s="1"/>
      <c r="C72" s="1"/>
      <c r="D72" s="1"/>
      <c r="E72" s="1"/>
      <c r="F72" s="1"/>
      <c r="G72" s="1"/>
      <c r="H72" s="1">
        <f>COUNTA(H57:H71)</f>
        <v>15</v>
      </c>
      <c r="I72" s="1"/>
      <c r="J72" s="1"/>
      <c r="K72" s="1"/>
      <c r="L72" s="1"/>
      <c r="M72" s="1">
        <f>COUNTA(M57:M71)</f>
        <v>11</v>
      </c>
      <c r="N72" s="1">
        <f aca="true" t="shared" si="15" ref="N72:BY72">COUNTA(N57:N71)</f>
        <v>9</v>
      </c>
      <c r="O72" s="1">
        <f t="shared" si="15"/>
        <v>11</v>
      </c>
      <c r="P72" s="1">
        <f t="shared" si="15"/>
        <v>4</v>
      </c>
      <c r="Q72" s="1">
        <f t="shared" si="15"/>
        <v>8</v>
      </c>
      <c r="R72" s="1">
        <f t="shared" si="15"/>
        <v>10</v>
      </c>
      <c r="S72" s="1">
        <f t="shared" si="15"/>
        <v>11</v>
      </c>
      <c r="T72" s="1">
        <f t="shared" si="15"/>
        <v>1</v>
      </c>
      <c r="U72" s="1">
        <f t="shared" si="15"/>
        <v>2</v>
      </c>
      <c r="V72" s="1">
        <f t="shared" si="15"/>
        <v>0</v>
      </c>
      <c r="W72" s="1">
        <f t="shared" si="15"/>
        <v>1</v>
      </c>
      <c r="X72" s="1">
        <f t="shared" si="15"/>
        <v>2</v>
      </c>
      <c r="Y72" s="1">
        <f t="shared" si="15"/>
        <v>0</v>
      </c>
      <c r="Z72" s="1">
        <f t="shared" si="15"/>
        <v>2</v>
      </c>
      <c r="AA72" s="1">
        <f t="shared" si="15"/>
        <v>1</v>
      </c>
      <c r="AB72" s="1">
        <f t="shared" si="15"/>
        <v>3</v>
      </c>
      <c r="AC72" s="1">
        <f t="shared" si="15"/>
        <v>0</v>
      </c>
      <c r="AD72" s="1">
        <f t="shared" si="15"/>
        <v>3</v>
      </c>
      <c r="AE72" s="1">
        <f t="shared" si="15"/>
        <v>2</v>
      </c>
      <c r="AF72" s="1">
        <f t="shared" si="15"/>
        <v>1</v>
      </c>
      <c r="AG72" s="1">
        <f t="shared" si="15"/>
        <v>3</v>
      </c>
      <c r="AH72" s="1">
        <f t="shared" si="15"/>
        <v>1</v>
      </c>
      <c r="AI72" s="1">
        <f t="shared" si="15"/>
        <v>0</v>
      </c>
      <c r="AJ72" s="1">
        <f t="shared" si="15"/>
        <v>0</v>
      </c>
      <c r="AK72" s="1">
        <f t="shared" si="15"/>
        <v>0</v>
      </c>
      <c r="AL72" s="1">
        <f t="shared" si="15"/>
        <v>0</v>
      </c>
      <c r="AM72" s="1">
        <f t="shared" si="15"/>
        <v>0</v>
      </c>
      <c r="AN72" s="1">
        <f t="shared" si="15"/>
        <v>0</v>
      </c>
      <c r="AO72" s="1">
        <f t="shared" si="15"/>
        <v>0</v>
      </c>
      <c r="AP72" s="1">
        <f t="shared" si="15"/>
        <v>0</v>
      </c>
      <c r="AQ72" s="1">
        <f t="shared" si="15"/>
        <v>1</v>
      </c>
      <c r="AR72" s="1">
        <f t="shared" si="15"/>
        <v>0</v>
      </c>
      <c r="AS72" s="1">
        <f t="shared" si="15"/>
        <v>0</v>
      </c>
      <c r="AT72" s="1">
        <f t="shared" si="15"/>
        <v>0</v>
      </c>
      <c r="AU72" s="1">
        <f t="shared" si="15"/>
        <v>0</v>
      </c>
      <c r="AV72" s="1">
        <f t="shared" si="15"/>
        <v>0</v>
      </c>
      <c r="AW72" s="1">
        <f t="shared" si="15"/>
        <v>0</v>
      </c>
      <c r="AX72" s="1">
        <f t="shared" si="15"/>
        <v>0</v>
      </c>
      <c r="AY72" s="1">
        <f t="shared" si="15"/>
        <v>1</v>
      </c>
      <c r="AZ72" s="1">
        <f t="shared" si="15"/>
        <v>1</v>
      </c>
      <c r="BA72" s="1">
        <f t="shared" si="15"/>
        <v>1</v>
      </c>
      <c r="BB72" s="1">
        <f t="shared" si="15"/>
        <v>1</v>
      </c>
      <c r="BC72" s="1">
        <f t="shared" si="15"/>
        <v>1</v>
      </c>
      <c r="BD72" s="1">
        <f t="shared" si="15"/>
        <v>1</v>
      </c>
      <c r="BE72" s="1">
        <f t="shared" si="15"/>
        <v>1</v>
      </c>
      <c r="BF72" s="1">
        <f t="shared" si="15"/>
        <v>1</v>
      </c>
      <c r="BG72" s="1">
        <f t="shared" si="15"/>
        <v>0</v>
      </c>
      <c r="BH72" s="1">
        <f t="shared" si="15"/>
        <v>0</v>
      </c>
      <c r="BI72" s="1">
        <f t="shared" si="15"/>
        <v>0</v>
      </c>
      <c r="BJ72" s="1">
        <f t="shared" si="15"/>
        <v>0</v>
      </c>
      <c r="BK72" s="1"/>
      <c r="BL72" s="1">
        <f t="shared" si="15"/>
        <v>2</v>
      </c>
      <c r="BM72" s="1">
        <f t="shared" si="15"/>
        <v>2</v>
      </c>
      <c r="BN72" s="1">
        <f t="shared" si="15"/>
        <v>1</v>
      </c>
      <c r="BO72" s="1">
        <f t="shared" si="15"/>
        <v>2</v>
      </c>
      <c r="BP72" s="1">
        <f t="shared" si="15"/>
        <v>1</v>
      </c>
      <c r="BQ72" s="1">
        <f t="shared" si="15"/>
        <v>1</v>
      </c>
      <c r="BR72" s="1">
        <f t="shared" si="15"/>
        <v>1</v>
      </c>
      <c r="BS72" s="1">
        <f t="shared" si="15"/>
        <v>3</v>
      </c>
      <c r="BT72" s="1">
        <f t="shared" si="15"/>
        <v>0</v>
      </c>
      <c r="BU72" s="1">
        <f t="shared" si="15"/>
        <v>1</v>
      </c>
      <c r="BV72" s="1">
        <f t="shared" si="15"/>
        <v>1</v>
      </c>
      <c r="BW72" s="1">
        <f t="shared" si="15"/>
        <v>0</v>
      </c>
      <c r="BX72" s="1">
        <f t="shared" si="15"/>
        <v>1</v>
      </c>
      <c r="BY72" s="1">
        <f t="shared" si="15"/>
        <v>1</v>
      </c>
      <c r="BZ72" s="1">
        <f>COUNTA(BZ57:BZ71)</f>
        <v>1</v>
      </c>
      <c r="CA72" s="1">
        <f>COUNTA(CA57:CA71)</f>
        <v>0</v>
      </c>
      <c r="CB72" s="1">
        <f>COUNTA(CB57:CB71)</f>
        <v>1</v>
      </c>
      <c r="CC72" s="1">
        <f>COUNTA(CC57:CC71)</f>
        <v>1</v>
      </c>
      <c r="CD72" s="1">
        <f>COUNTA(CD57:CD71)</f>
        <v>0</v>
      </c>
      <c r="CE72" s="1"/>
    </row>
    <row r="73" spans="1:83" ht="12.75">
      <c r="A73" s="34" t="s">
        <v>535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>
        <f aca="true" t="shared" si="16" ref="M73:AR73">M72/$H72</f>
        <v>0.7333333333333333</v>
      </c>
      <c r="N73" s="1">
        <f t="shared" si="16"/>
        <v>0.6</v>
      </c>
      <c r="O73" s="1">
        <f t="shared" si="16"/>
        <v>0.7333333333333333</v>
      </c>
      <c r="P73" s="1">
        <f t="shared" si="16"/>
        <v>0.26666666666666666</v>
      </c>
      <c r="Q73" s="1">
        <f t="shared" si="16"/>
        <v>0.5333333333333333</v>
      </c>
      <c r="R73" s="1">
        <f t="shared" si="16"/>
        <v>0.6666666666666666</v>
      </c>
      <c r="S73" s="1">
        <f t="shared" si="16"/>
        <v>0.7333333333333333</v>
      </c>
      <c r="T73" s="1">
        <f t="shared" si="16"/>
        <v>0.06666666666666667</v>
      </c>
      <c r="U73" s="1">
        <f t="shared" si="16"/>
        <v>0.13333333333333333</v>
      </c>
      <c r="V73" s="1">
        <f t="shared" si="16"/>
        <v>0</v>
      </c>
      <c r="W73" s="1">
        <f t="shared" si="16"/>
        <v>0.06666666666666667</v>
      </c>
      <c r="X73" s="1">
        <f t="shared" si="16"/>
        <v>0.13333333333333333</v>
      </c>
      <c r="Y73" s="1">
        <f t="shared" si="16"/>
        <v>0</v>
      </c>
      <c r="Z73" s="1">
        <f t="shared" si="16"/>
        <v>0.13333333333333333</v>
      </c>
      <c r="AA73" s="1">
        <f t="shared" si="16"/>
        <v>0.06666666666666667</v>
      </c>
      <c r="AB73" s="1">
        <f t="shared" si="16"/>
        <v>0.2</v>
      </c>
      <c r="AC73" s="1">
        <f t="shared" si="16"/>
        <v>0</v>
      </c>
      <c r="AD73" s="1">
        <f t="shared" si="16"/>
        <v>0.2</v>
      </c>
      <c r="AE73" s="1">
        <f t="shared" si="16"/>
        <v>0.13333333333333333</v>
      </c>
      <c r="AF73" s="1">
        <f t="shared" si="16"/>
        <v>0.06666666666666667</v>
      </c>
      <c r="AG73" s="1">
        <f t="shared" si="16"/>
        <v>0.2</v>
      </c>
      <c r="AH73" s="1">
        <f t="shared" si="16"/>
        <v>0.06666666666666667</v>
      </c>
      <c r="AI73" s="1">
        <f t="shared" si="16"/>
        <v>0</v>
      </c>
      <c r="AJ73" s="1">
        <f t="shared" si="16"/>
        <v>0</v>
      </c>
      <c r="AK73" s="1">
        <f t="shared" si="16"/>
        <v>0</v>
      </c>
      <c r="AL73" s="1">
        <f t="shared" si="16"/>
        <v>0</v>
      </c>
      <c r="AM73" s="1">
        <f t="shared" si="16"/>
        <v>0</v>
      </c>
      <c r="AN73" s="1">
        <f t="shared" si="16"/>
        <v>0</v>
      </c>
      <c r="AO73" s="1">
        <f t="shared" si="16"/>
        <v>0</v>
      </c>
      <c r="AP73" s="1">
        <f t="shared" si="16"/>
        <v>0</v>
      </c>
      <c r="AQ73" s="1">
        <f t="shared" si="16"/>
        <v>0.06666666666666667</v>
      </c>
      <c r="AR73" s="1">
        <f t="shared" si="16"/>
        <v>0</v>
      </c>
      <c r="AS73" s="1">
        <f aca="true" t="shared" si="17" ref="AS73:BJ73">AS72/$H72</f>
        <v>0</v>
      </c>
      <c r="AT73" s="1">
        <f t="shared" si="17"/>
        <v>0</v>
      </c>
      <c r="AU73" s="1">
        <f t="shared" si="17"/>
        <v>0</v>
      </c>
      <c r="AV73" s="1">
        <f t="shared" si="17"/>
        <v>0</v>
      </c>
      <c r="AW73" s="1">
        <f t="shared" si="17"/>
        <v>0</v>
      </c>
      <c r="AX73" s="1">
        <f t="shared" si="17"/>
        <v>0</v>
      </c>
      <c r="AY73" s="1">
        <f t="shared" si="17"/>
        <v>0.06666666666666667</v>
      </c>
      <c r="AZ73" s="1">
        <f t="shared" si="17"/>
        <v>0.06666666666666667</v>
      </c>
      <c r="BA73" s="1">
        <f t="shared" si="17"/>
        <v>0.06666666666666667</v>
      </c>
      <c r="BB73" s="1">
        <f t="shared" si="17"/>
        <v>0.06666666666666667</v>
      </c>
      <c r="BC73" s="1">
        <f t="shared" si="17"/>
        <v>0.06666666666666667</v>
      </c>
      <c r="BD73" s="1">
        <f t="shared" si="17"/>
        <v>0.06666666666666667</v>
      </c>
      <c r="BE73" s="1">
        <f t="shared" si="17"/>
        <v>0.06666666666666667</v>
      </c>
      <c r="BF73" s="1">
        <f t="shared" si="17"/>
        <v>0.06666666666666667</v>
      </c>
      <c r="BG73" s="1">
        <f t="shared" si="17"/>
        <v>0</v>
      </c>
      <c r="BH73" s="1">
        <f t="shared" si="17"/>
        <v>0</v>
      </c>
      <c r="BI73" s="1">
        <f t="shared" si="17"/>
        <v>0</v>
      </c>
      <c r="BJ73" s="1">
        <f t="shared" si="17"/>
        <v>0</v>
      </c>
      <c r="BK73" s="1"/>
      <c r="BL73" s="1">
        <f aca="true" t="shared" si="18" ref="BL73:CD73">BL72/$H72</f>
        <v>0.13333333333333333</v>
      </c>
      <c r="BM73" s="1">
        <f t="shared" si="18"/>
        <v>0.13333333333333333</v>
      </c>
      <c r="BN73" s="1">
        <f t="shared" si="18"/>
        <v>0.06666666666666667</v>
      </c>
      <c r="BO73" s="1">
        <f t="shared" si="18"/>
        <v>0.13333333333333333</v>
      </c>
      <c r="BP73" s="1">
        <f t="shared" si="18"/>
        <v>0.06666666666666667</v>
      </c>
      <c r="BQ73" s="1">
        <f t="shared" si="18"/>
        <v>0.06666666666666667</v>
      </c>
      <c r="BR73" s="1">
        <f t="shared" si="18"/>
        <v>0.06666666666666667</v>
      </c>
      <c r="BS73" s="1">
        <f t="shared" si="18"/>
        <v>0.2</v>
      </c>
      <c r="BT73" s="1">
        <f t="shared" si="18"/>
        <v>0</v>
      </c>
      <c r="BU73" s="1">
        <f t="shared" si="18"/>
        <v>0.06666666666666667</v>
      </c>
      <c r="BV73" s="1">
        <f t="shared" si="18"/>
        <v>0.06666666666666667</v>
      </c>
      <c r="BW73" s="1">
        <f t="shared" si="18"/>
        <v>0</v>
      </c>
      <c r="BX73" s="1">
        <f t="shared" si="18"/>
        <v>0.06666666666666667</v>
      </c>
      <c r="BY73" s="1">
        <f t="shared" si="18"/>
        <v>0.06666666666666667</v>
      </c>
      <c r="BZ73" s="1">
        <f t="shared" si="18"/>
        <v>0.06666666666666667</v>
      </c>
      <c r="CA73" s="1">
        <f t="shared" si="18"/>
        <v>0</v>
      </c>
      <c r="CB73" s="1">
        <f t="shared" si="18"/>
        <v>0.06666666666666667</v>
      </c>
      <c r="CC73" s="1">
        <f t="shared" si="18"/>
        <v>0.06666666666666667</v>
      </c>
      <c r="CD73" s="1">
        <f t="shared" si="18"/>
        <v>0</v>
      </c>
      <c r="CE73" s="1"/>
    </row>
    <row r="74" spans="1:8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</row>
    <row r="75" spans="1:8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</row>
    <row r="76" spans="1:8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</row>
    <row r="77" spans="1:83" ht="12.75">
      <c r="A77" s="1">
        <v>48</v>
      </c>
      <c r="B77" s="1"/>
      <c r="C77" s="1" t="s">
        <v>115</v>
      </c>
      <c r="D77" s="1" t="s">
        <v>201</v>
      </c>
      <c r="E77" s="1" t="s">
        <v>116</v>
      </c>
      <c r="F77" s="1"/>
      <c r="G77" s="1"/>
      <c r="H77" s="1" t="s">
        <v>138</v>
      </c>
      <c r="I77" s="1" t="s">
        <v>251</v>
      </c>
      <c r="J77" s="1"/>
      <c r="K77" s="1" t="s">
        <v>414</v>
      </c>
      <c r="L77" s="1"/>
      <c r="M77" s="1">
        <v>48</v>
      </c>
      <c r="N77" s="1">
        <v>48</v>
      </c>
      <c r="O77" s="3">
        <v>48</v>
      </c>
      <c r="P77" s="3"/>
      <c r="Q77" s="1">
        <v>48</v>
      </c>
      <c r="R77" s="3">
        <v>48</v>
      </c>
      <c r="S77" s="1">
        <v>48</v>
      </c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>
        <v>48</v>
      </c>
      <c r="BM77" s="1">
        <v>48</v>
      </c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3"/>
    </row>
    <row r="78" spans="1:83" ht="12.75">
      <c r="A78" s="1">
        <v>49</v>
      </c>
      <c r="B78" s="1"/>
      <c r="C78" s="1" t="s">
        <v>117</v>
      </c>
      <c r="D78" s="1" t="s">
        <v>201</v>
      </c>
      <c r="E78" s="1" t="s">
        <v>116</v>
      </c>
      <c r="F78" s="1"/>
      <c r="G78" s="1"/>
      <c r="H78" s="1" t="s">
        <v>138</v>
      </c>
      <c r="I78" s="1" t="s">
        <v>251</v>
      </c>
      <c r="J78" s="1"/>
      <c r="K78" s="1"/>
      <c r="L78" s="1"/>
      <c r="M78" s="1">
        <v>49</v>
      </c>
      <c r="N78" s="1">
        <v>49</v>
      </c>
      <c r="O78" s="1">
        <v>49</v>
      </c>
      <c r="P78" s="1"/>
      <c r="Q78" s="1">
        <v>49</v>
      </c>
      <c r="R78" s="1"/>
      <c r="S78" s="1">
        <v>49</v>
      </c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>
        <v>49</v>
      </c>
      <c r="BM78" s="1">
        <v>49</v>
      </c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</row>
    <row r="79" spans="1:82" ht="12.75">
      <c r="A79" s="34" t="s">
        <v>21</v>
      </c>
      <c r="H79">
        <f>COUNTA(H77:H78)</f>
        <v>2</v>
      </c>
      <c r="M79">
        <f>COUNTA(M77:M78)</f>
        <v>2</v>
      </c>
      <c r="N79">
        <f aca="true" t="shared" si="19" ref="N79:BY79">COUNTA(N77:N78)</f>
        <v>2</v>
      </c>
      <c r="O79">
        <f t="shared" si="19"/>
        <v>2</v>
      </c>
      <c r="P79">
        <f t="shared" si="19"/>
        <v>0</v>
      </c>
      <c r="Q79">
        <f t="shared" si="19"/>
        <v>2</v>
      </c>
      <c r="R79">
        <f t="shared" si="19"/>
        <v>1</v>
      </c>
      <c r="S79">
        <f t="shared" si="19"/>
        <v>2</v>
      </c>
      <c r="T79">
        <f t="shared" si="19"/>
        <v>0</v>
      </c>
      <c r="U79">
        <f t="shared" si="19"/>
        <v>0</v>
      </c>
      <c r="V79">
        <f t="shared" si="19"/>
        <v>0</v>
      </c>
      <c r="W79">
        <f t="shared" si="19"/>
        <v>0</v>
      </c>
      <c r="X79">
        <f t="shared" si="19"/>
        <v>0</v>
      </c>
      <c r="Y79">
        <f t="shared" si="19"/>
        <v>0</v>
      </c>
      <c r="Z79">
        <f t="shared" si="19"/>
        <v>0</v>
      </c>
      <c r="AA79">
        <f t="shared" si="19"/>
        <v>0</v>
      </c>
      <c r="AB79">
        <f t="shared" si="19"/>
        <v>0</v>
      </c>
      <c r="AC79">
        <f t="shared" si="19"/>
        <v>0</v>
      </c>
      <c r="AD79">
        <f t="shared" si="19"/>
        <v>0</v>
      </c>
      <c r="AE79">
        <f t="shared" si="19"/>
        <v>0</v>
      </c>
      <c r="AF79">
        <f t="shared" si="19"/>
        <v>0</v>
      </c>
      <c r="AG79">
        <f t="shared" si="19"/>
        <v>0</v>
      </c>
      <c r="AH79">
        <f t="shared" si="19"/>
        <v>0</v>
      </c>
      <c r="AI79">
        <f t="shared" si="19"/>
        <v>0</v>
      </c>
      <c r="AJ79">
        <f t="shared" si="19"/>
        <v>0</v>
      </c>
      <c r="AK79">
        <f t="shared" si="19"/>
        <v>0</v>
      </c>
      <c r="AL79">
        <f t="shared" si="19"/>
        <v>0</v>
      </c>
      <c r="AM79">
        <f t="shared" si="19"/>
        <v>0</v>
      </c>
      <c r="AN79">
        <f t="shared" si="19"/>
        <v>0</v>
      </c>
      <c r="AO79">
        <f t="shared" si="19"/>
        <v>0</v>
      </c>
      <c r="AP79">
        <f t="shared" si="19"/>
        <v>0</v>
      </c>
      <c r="AQ79">
        <f t="shared" si="19"/>
        <v>0</v>
      </c>
      <c r="AR79">
        <f t="shared" si="19"/>
        <v>0</v>
      </c>
      <c r="AS79">
        <f t="shared" si="19"/>
        <v>0</v>
      </c>
      <c r="AT79">
        <f t="shared" si="19"/>
        <v>0</v>
      </c>
      <c r="AU79">
        <f t="shared" si="19"/>
        <v>0</v>
      </c>
      <c r="AV79">
        <f t="shared" si="19"/>
        <v>0</v>
      </c>
      <c r="AW79">
        <f t="shared" si="19"/>
        <v>0</v>
      </c>
      <c r="AX79">
        <f t="shared" si="19"/>
        <v>0</v>
      </c>
      <c r="AY79">
        <f t="shared" si="19"/>
        <v>0</v>
      </c>
      <c r="AZ79">
        <f t="shared" si="19"/>
        <v>0</v>
      </c>
      <c r="BA79">
        <f t="shared" si="19"/>
        <v>0</v>
      </c>
      <c r="BB79">
        <f t="shared" si="19"/>
        <v>0</v>
      </c>
      <c r="BC79">
        <f t="shared" si="19"/>
        <v>0</v>
      </c>
      <c r="BD79">
        <f t="shared" si="19"/>
        <v>0</v>
      </c>
      <c r="BE79">
        <f t="shared" si="19"/>
        <v>0</v>
      </c>
      <c r="BF79">
        <f t="shared" si="19"/>
        <v>0</v>
      </c>
      <c r="BG79">
        <f t="shared" si="19"/>
        <v>0</v>
      </c>
      <c r="BH79">
        <f t="shared" si="19"/>
        <v>0</v>
      </c>
      <c r="BI79">
        <f t="shared" si="19"/>
        <v>0</v>
      </c>
      <c r="BJ79">
        <f t="shared" si="19"/>
        <v>0</v>
      </c>
      <c r="BL79">
        <f t="shared" si="19"/>
        <v>2</v>
      </c>
      <c r="BM79">
        <f t="shared" si="19"/>
        <v>2</v>
      </c>
      <c r="BN79">
        <f t="shared" si="19"/>
        <v>0</v>
      </c>
      <c r="BO79">
        <f t="shared" si="19"/>
        <v>0</v>
      </c>
      <c r="BP79">
        <f t="shared" si="19"/>
        <v>0</v>
      </c>
      <c r="BQ79">
        <f t="shared" si="19"/>
        <v>0</v>
      </c>
      <c r="BR79">
        <f t="shared" si="19"/>
        <v>0</v>
      </c>
      <c r="BS79">
        <f t="shared" si="19"/>
        <v>0</v>
      </c>
      <c r="BT79">
        <f t="shared" si="19"/>
        <v>0</v>
      </c>
      <c r="BU79">
        <f t="shared" si="19"/>
        <v>0</v>
      </c>
      <c r="BV79">
        <f t="shared" si="19"/>
        <v>0</v>
      </c>
      <c r="BW79">
        <f t="shared" si="19"/>
        <v>0</v>
      </c>
      <c r="BX79">
        <f t="shared" si="19"/>
        <v>0</v>
      </c>
      <c r="BY79">
        <f t="shared" si="19"/>
        <v>0</v>
      </c>
      <c r="BZ79">
        <f>COUNTA(BZ77:BZ78)</f>
        <v>0</v>
      </c>
      <c r="CA79">
        <f>COUNTA(CA77:CA78)</f>
        <v>0</v>
      </c>
      <c r="CB79">
        <f>COUNTA(CB77:CB78)</f>
        <v>0</v>
      </c>
      <c r="CC79">
        <f>COUNTA(CC77:CC78)</f>
        <v>0</v>
      </c>
      <c r="CD79">
        <f>COUNTA(CD77:CD78)</f>
        <v>0</v>
      </c>
    </row>
    <row r="80" spans="1:82" ht="12.75">
      <c r="A80" s="34" t="s">
        <v>535</v>
      </c>
      <c r="M80" s="1">
        <f aca="true" t="shared" si="20" ref="M80:AR80">M79/$H79</f>
        <v>1</v>
      </c>
      <c r="N80" s="1">
        <f t="shared" si="20"/>
        <v>1</v>
      </c>
      <c r="O80" s="1">
        <f t="shared" si="20"/>
        <v>1</v>
      </c>
      <c r="P80" s="1">
        <f t="shared" si="20"/>
        <v>0</v>
      </c>
      <c r="Q80" s="1">
        <f t="shared" si="20"/>
        <v>1</v>
      </c>
      <c r="R80" s="1">
        <f t="shared" si="20"/>
        <v>0.5</v>
      </c>
      <c r="S80" s="1">
        <f t="shared" si="20"/>
        <v>1</v>
      </c>
      <c r="T80" s="1">
        <f t="shared" si="20"/>
        <v>0</v>
      </c>
      <c r="U80" s="1">
        <f t="shared" si="20"/>
        <v>0</v>
      </c>
      <c r="V80" s="1">
        <f t="shared" si="20"/>
        <v>0</v>
      </c>
      <c r="W80" s="1">
        <f t="shared" si="20"/>
        <v>0</v>
      </c>
      <c r="X80" s="1">
        <f t="shared" si="20"/>
        <v>0</v>
      </c>
      <c r="Y80" s="1">
        <f t="shared" si="20"/>
        <v>0</v>
      </c>
      <c r="Z80" s="1">
        <f t="shared" si="20"/>
        <v>0</v>
      </c>
      <c r="AA80" s="1">
        <f t="shared" si="20"/>
        <v>0</v>
      </c>
      <c r="AB80" s="1">
        <f t="shared" si="20"/>
        <v>0</v>
      </c>
      <c r="AC80" s="1">
        <f t="shared" si="20"/>
        <v>0</v>
      </c>
      <c r="AD80" s="1">
        <f t="shared" si="20"/>
        <v>0</v>
      </c>
      <c r="AE80" s="1">
        <f t="shared" si="20"/>
        <v>0</v>
      </c>
      <c r="AF80" s="1">
        <f t="shared" si="20"/>
        <v>0</v>
      </c>
      <c r="AG80" s="1">
        <f t="shared" si="20"/>
        <v>0</v>
      </c>
      <c r="AH80" s="1">
        <f t="shared" si="20"/>
        <v>0</v>
      </c>
      <c r="AI80" s="1">
        <f t="shared" si="20"/>
        <v>0</v>
      </c>
      <c r="AJ80" s="1">
        <f t="shared" si="20"/>
        <v>0</v>
      </c>
      <c r="AK80" s="1">
        <f t="shared" si="20"/>
        <v>0</v>
      </c>
      <c r="AL80" s="1">
        <f t="shared" si="20"/>
        <v>0</v>
      </c>
      <c r="AM80" s="1">
        <f t="shared" si="20"/>
        <v>0</v>
      </c>
      <c r="AN80" s="1">
        <f t="shared" si="20"/>
        <v>0</v>
      </c>
      <c r="AO80" s="1">
        <f t="shared" si="20"/>
        <v>0</v>
      </c>
      <c r="AP80" s="1">
        <f t="shared" si="20"/>
        <v>0</v>
      </c>
      <c r="AQ80" s="1">
        <f t="shared" si="20"/>
        <v>0</v>
      </c>
      <c r="AR80" s="1">
        <f t="shared" si="20"/>
        <v>0</v>
      </c>
      <c r="AS80" s="1">
        <f aca="true" t="shared" si="21" ref="AS80:BJ80">AS79/$H79</f>
        <v>0</v>
      </c>
      <c r="AT80" s="1">
        <f t="shared" si="21"/>
        <v>0</v>
      </c>
      <c r="AU80" s="1">
        <f t="shared" si="21"/>
        <v>0</v>
      </c>
      <c r="AV80" s="1">
        <f t="shared" si="21"/>
        <v>0</v>
      </c>
      <c r="AW80" s="1">
        <f t="shared" si="21"/>
        <v>0</v>
      </c>
      <c r="AX80" s="1">
        <f t="shared" si="21"/>
        <v>0</v>
      </c>
      <c r="AY80" s="1">
        <f t="shared" si="21"/>
        <v>0</v>
      </c>
      <c r="AZ80" s="1">
        <f t="shared" si="21"/>
        <v>0</v>
      </c>
      <c r="BA80" s="1">
        <f t="shared" si="21"/>
        <v>0</v>
      </c>
      <c r="BB80" s="1">
        <f t="shared" si="21"/>
        <v>0</v>
      </c>
      <c r="BC80" s="1">
        <f t="shared" si="21"/>
        <v>0</v>
      </c>
      <c r="BD80" s="1">
        <f t="shared" si="21"/>
        <v>0</v>
      </c>
      <c r="BE80" s="1">
        <f t="shared" si="21"/>
        <v>0</v>
      </c>
      <c r="BF80" s="1">
        <f t="shared" si="21"/>
        <v>0</v>
      </c>
      <c r="BG80" s="1">
        <f t="shared" si="21"/>
        <v>0</v>
      </c>
      <c r="BH80" s="1">
        <f t="shared" si="21"/>
        <v>0</v>
      </c>
      <c r="BI80" s="1">
        <f t="shared" si="21"/>
        <v>0</v>
      </c>
      <c r="BJ80" s="1">
        <f t="shared" si="21"/>
        <v>0</v>
      </c>
      <c r="BK80" s="1"/>
      <c r="BL80" s="1">
        <f aca="true" t="shared" si="22" ref="BL80:CD80">BL79/$H79</f>
        <v>1</v>
      </c>
      <c r="BM80" s="1">
        <f t="shared" si="22"/>
        <v>1</v>
      </c>
      <c r="BN80" s="1">
        <f t="shared" si="22"/>
        <v>0</v>
      </c>
      <c r="BO80" s="1">
        <f t="shared" si="22"/>
        <v>0</v>
      </c>
      <c r="BP80" s="1">
        <f t="shared" si="22"/>
        <v>0</v>
      </c>
      <c r="BQ80" s="1">
        <f t="shared" si="22"/>
        <v>0</v>
      </c>
      <c r="BR80" s="1">
        <f t="shared" si="22"/>
        <v>0</v>
      </c>
      <c r="BS80" s="1">
        <f t="shared" si="22"/>
        <v>0</v>
      </c>
      <c r="BT80" s="1">
        <f t="shared" si="22"/>
        <v>0</v>
      </c>
      <c r="BU80" s="1">
        <f t="shared" si="22"/>
        <v>0</v>
      </c>
      <c r="BV80" s="1">
        <f t="shared" si="22"/>
        <v>0</v>
      </c>
      <c r="BW80" s="1">
        <f t="shared" si="22"/>
        <v>0</v>
      </c>
      <c r="BX80" s="1">
        <f t="shared" si="22"/>
        <v>0</v>
      </c>
      <c r="BY80" s="1">
        <f t="shared" si="22"/>
        <v>0</v>
      </c>
      <c r="BZ80" s="1">
        <f t="shared" si="22"/>
        <v>0</v>
      </c>
      <c r="CA80" s="1">
        <f t="shared" si="22"/>
        <v>0</v>
      </c>
      <c r="CB80" s="1">
        <f t="shared" si="22"/>
        <v>0</v>
      </c>
      <c r="CC80" s="1">
        <f t="shared" si="22"/>
        <v>0</v>
      </c>
      <c r="CD80" s="1">
        <f t="shared" si="22"/>
        <v>0</v>
      </c>
    </row>
    <row r="81" ht="12.75">
      <c r="A81" s="34"/>
    </row>
    <row r="82" ht="12.75">
      <c r="A82" s="34"/>
    </row>
    <row r="83" ht="12.75">
      <c r="A83" s="34"/>
    </row>
    <row r="84" ht="12.75">
      <c r="A84" s="34"/>
    </row>
    <row r="85" spans="1:83" ht="12.75">
      <c r="A85" s="1">
        <v>39</v>
      </c>
      <c r="B85" s="1"/>
      <c r="C85" s="1" t="s">
        <v>277</v>
      </c>
      <c r="D85" s="1" t="s">
        <v>264</v>
      </c>
      <c r="E85" s="1" t="s">
        <v>389</v>
      </c>
      <c r="F85" s="1"/>
      <c r="G85" s="1"/>
      <c r="H85" s="1"/>
      <c r="I85" s="1"/>
      <c r="J85" s="1"/>
      <c r="K85" s="1" t="s">
        <v>414</v>
      </c>
      <c r="L85" s="1"/>
      <c r="M85" s="1">
        <v>39</v>
      </c>
      <c r="N85" s="3" t="s">
        <v>278</v>
      </c>
      <c r="O85" s="1">
        <v>39</v>
      </c>
      <c r="P85" s="1">
        <v>39</v>
      </c>
      <c r="Q85" s="1">
        <v>39</v>
      </c>
      <c r="R85" s="1"/>
      <c r="S85" s="1">
        <v>39</v>
      </c>
      <c r="T85" s="1">
        <v>39</v>
      </c>
      <c r="U85" s="1"/>
      <c r="V85" s="1"/>
      <c r="W85" s="1"/>
      <c r="X85" s="1"/>
      <c r="Y85" s="1" t="s">
        <v>278</v>
      </c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3"/>
    </row>
    <row r="86" spans="1:83" ht="12.75">
      <c r="A86" s="1">
        <v>41</v>
      </c>
      <c r="B86" s="1" t="s">
        <v>522</v>
      </c>
      <c r="C86" s="1" t="s">
        <v>286</v>
      </c>
      <c r="D86" s="1" t="s">
        <v>287</v>
      </c>
      <c r="E86" s="1" t="s">
        <v>288</v>
      </c>
      <c r="F86" s="1"/>
      <c r="G86" s="1"/>
      <c r="H86" s="1"/>
      <c r="I86" s="1" t="s">
        <v>251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</row>
    <row r="87" spans="1:83" ht="12.75">
      <c r="A87" s="1">
        <v>13</v>
      </c>
      <c r="B87" s="1" t="s">
        <v>534</v>
      </c>
      <c r="C87" s="1" t="s">
        <v>320</v>
      </c>
      <c r="D87" s="1" t="s">
        <v>386</v>
      </c>
      <c r="E87" s="1" t="s">
        <v>387</v>
      </c>
      <c r="F87" s="1"/>
      <c r="G87" s="2"/>
      <c r="I87" s="2" t="s">
        <v>251</v>
      </c>
      <c r="J87" s="2"/>
      <c r="K87" s="2"/>
      <c r="L87" s="2"/>
      <c r="M87" s="1"/>
      <c r="N87" s="1">
        <v>13</v>
      </c>
      <c r="O87" s="1"/>
      <c r="P87" s="1"/>
      <c r="Q87" s="1"/>
      <c r="R87" s="1"/>
      <c r="S87" s="1">
        <v>13</v>
      </c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</row>
    <row r="88" spans="1:83" ht="12.75">
      <c r="A88" s="1">
        <v>16</v>
      </c>
      <c r="B88" s="1" t="s">
        <v>522</v>
      </c>
      <c r="C88" s="1" t="s">
        <v>323</v>
      </c>
      <c r="D88" s="1" t="s">
        <v>202</v>
      </c>
      <c r="E88" s="1" t="s">
        <v>387</v>
      </c>
      <c r="F88" s="2" t="s">
        <v>137</v>
      </c>
      <c r="G88" s="2"/>
      <c r="H88" s="2"/>
      <c r="I88" s="2"/>
      <c r="J88" s="2"/>
      <c r="K88" s="2"/>
      <c r="L88" s="2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</row>
    <row r="89" spans="1:83" ht="12.75">
      <c r="A89" s="1">
        <v>17</v>
      </c>
      <c r="B89" s="1" t="s">
        <v>522</v>
      </c>
      <c r="C89" s="1" t="s">
        <v>324</v>
      </c>
      <c r="D89" s="1" t="s">
        <v>202</v>
      </c>
      <c r="E89" s="1" t="s">
        <v>387</v>
      </c>
      <c r="F89" s="2" t="s">
        <v>517</v>
      </c>
      <c r="G89" s="2"/>
      <c r="H89" s="2"/>
      <c r="I89" s="2"/>
      <c r="J89" s="2"/>
      <c r="K89" s="2"/>
      <c r="L89" s="2"/>
      <c r="M89" s="1"/>
      <c r="N89" s="1">
        <v>17</v>
      </c>
      <c r="O89" s="1"/>
      <c r="P89" s="1"/>
      <c r="Q89" s="1"/>
      <c r="R89" s="1">
        <v>17</v>
      </c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3"/>
    </row>
    <row r="90" spans="1:83" ht="12.75">
      <c r="A90" s="1">
        <v>23</v>
      </c>
      <c r="B90" s="1" t="s">
        <v>522</v>
      </c>
      <c r="C90" s="1" t="s">
        <v>331</v>
      </c>
      <c r="D90" s="1" t="s">
        <v>201</v>
      </c>
      <c r="E90" s="1" t="s">
        <v>205</v>
      </c>
      <c r="F90" s="2" t="s">
        <v>137</v>
      </c>
      <c r="G90" s="2"/>
      <c r="H90" s="2"/>
      <c r="I90" s="2"/>
      <c r="J90" s="2"/>
      <c r="K90" s="2"/>
      <c r="L90" s="2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</row>
    <row r="91" spans="1:83" ht="12.75">
      <c r="A91" s="1">
        <v>62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</row>
    <row r="92" spans="1:83" ht="12.75">
      <c r="A92" s="1">
        <v>63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</row>
    <row r="93" spans="1:83" ht="12.75">
      <c r="A93" s="1">
        <v>64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</row>
    <row r="94" spans="1:83" ht="12.75">
      <c r="A94" s="1">
        <v>65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</row>
    <row r="95" spans="1:83" ht="12.75">
      <c r="A95" s="1">
        <v>66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</row>
    <row r="96" spans="1:83" ht="12.75">
      <c r="A96" s="1">
        <v>67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</row>
    <row r="97" spans="1:83" ht="12.75">
      <c r="A97" s="1">
        <v>68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</row>
    <row r="98" spans="1:83" ht="12.75">
      <c r="A98" s="1">
        <v>69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</row>
    <row r="99" spans="1:83" ht="12.75">
      <c r="A99" s="1">
        <v>71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</row>
    <row r="100" spans="1:83" ht="12.75">
      <c r="A100" s="1">
        <v>72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</row>
    <row r="101" spans="1:83" ht="12.75">
      <c r="A101" s="1">
        <v>73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</row>
    <row r="102" spans="1:83" ht="12.75">
      <c r="A102" s="1">
        <v>74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</row>
    <row r="103" spans="1:83" ht="12.75">
      <c r="A103" s="1">
        <v>75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</row>
    <row r="104" spans="1:83" ht="12.75">
      <c r="A104" s="1">
        <v>76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</row>
    <row r="105" spans="1:83" ht="12.75">
      <c r="A105" s="1">
        <v>77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</row>
    <row r="106" spans="1:83" ht="12.75">
      <c r="A106" s="1">
        <v>78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</row>
    <row r="107" spans="1:83" ht="12.75">
      <c r="A107" s="1">
        <v>79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</row>
    <row r="108" spans="1:83" ht="12.75">
      <c r="A108" s="1">
        <v>80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</row>
    <row r="109" spans="1:83" ht="12.75">
      <c r="A109" s="1">
        <v>81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</row>
    <row r="110" spans="1:83" ht="12.75">
      <c r="A110" s="1">
        <v>82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</row>
    <row r="111" spans="1:83" ht="12.75">
      <c r="A111" s="1">
        <v>83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</row>
    <row r="112" spans="1:83" ht="12.75">
      <c r="A112" s="1">
        <v>84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</row>
    <row r="113" spans="1:83" ht="12.75">
      <c r="A113" s="1">
        <v>85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</row>
    <row r="114" spans="1:83" ht="12.75">
      <c r="A114" s="1">
        <v>86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</row>
    <row r="115" spans="1:83" ht="12.75">
      <c r="A115" s="1">
        <v>87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</row>
    <row r="116" spans="1:83" ht="12.75">
      <c r="A116" s="1">
        <v>88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</row>
    <row r="117" spans="1:83" ht="12.75">
      <c r="A117" s="1">
        <v>89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</row>
    <row r="118" spans="1:83" ht="12.75">
      <c r="A118" s="1">
        <v>90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</row>
    <row r="119" spans="1:8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W103"/>
  <sheetViews>
    <sheetView workbookViewId="0" topLeftCell="A1">
      <selection activeCell="Q3" sqref="Q3"/>
    </sheetView>
  </sheetViews>
  <sheetFormatPr defaultColWidth="9.140625" defaultRowHeight="12.75"/>
  <cols>
    <col min="1" max="16384" width="8.8515625" style="0" customWidth="1"/>
  </cols>
  <sheetData>
    <row r="1" spans="1:17" s="1" customFormat="1" ht="12.75">
      <c r="A1" s="1" t="s">
        <v>214</v>
      </c>
      <c r="B1" s="1" t="s">
        <v>532</v>
      </c>
      <c r="C1" s="1" t="s">
        <v>215</v>
      </c>
      <c r="D1" s="1" t="s">
        <v>199</v>
      </c>
      <c r="E1" s="1" t="s">
        <v>200</v>
      </c>
      <c r="F1" s="1" t="s">
        <v>137</v>
      </c>
      <c r="G1" s="1" t="s">
        <v>521</v>
      </c>
      <c r="H1" s="1" t="s">
        <v>138</v>
      </c>
      <c r="I1" s="1" t="s">
        <v>251</v>
      </c>
      <c r="K1" s="1" t="s">
        <v>487</v>
      </c>
      <c r="L1" s="1" t="s">
        <v>413</v>
      </c>
      <c r="Q1" s="1" t="s">
        <v>251</v>
      </c>
    </row>
    <row r="2" spans="16:17" ht="12.75">
      <c r="P2" t="s">
        <v>213</v>
      </c>
      <c r="Q2">
        <f>J40</f>
        <v>7</v>
      </c>
    </row>
    <row r="3" spans="1:17" s="1" customFormat="1" ht="12.75">
      <c r="A3" s="1">
        <v>29</v>
      </c>
      <c r="C3" s="1" t="s">
        <v>249</v>
      </c>
      <c r="D3" s="1" t="s">
        <v>202</v>
      </c>
      <c r="E3" s="1" t="s">
        <v>389</v>
      </c>
      <c r="H3" s="2" t="s">
        <v>138</v>
      </c>
      <c r="I3" s="1" t="s">
        <v>251</v>
      </c>
      <c r="J3" s="2"/>
      <c r="K3" s="2"/>
      <c r="P3" s="1" t="s">
        <v>389</v>
      </c>
      <c r="Q3" s="1">
        <f>J6</f>
        <v>3</v>
      </c>
    </row>
    <row r="4" spans="1:17" s="1" customFormat="1" ht="12.75">
      <c r="A4" s="3">
        <v>51</v>
      </c>
      <c r="B4" s="3"/>
      <c r="C4" s="3" t="s">
        <v>122</v>
      </c>
      <c r="D4" s="3" t="s">
        <v>201</v>
      </c>
      <c r="E4" s="3" t="s">
        <v>389</v>
      </c>
      <c r="F4" s="3"/>
      <c r="G4" s="3"/>
      <c r="H4" s="3" t="s">
        <v>138</v>
      </c>
      <c r="I4" s="3" t="s">
        <v>251</v>
      </c>
      <c r="J4" s="3"/>
      <c r="K4" s="3"/>
      <c r="L4" s="3"/>
      <c r="P4" s="1" t="s">
        <v>29</v>
      </c>
      <c r="Q4" s="1">
        <f>J10</f>
        <v>3</v>
      </c>
    </row>
    <row r="5" spans="1:17" s="1" customFormat="1" ht="12.75">
      <c r="A5" s="1">
        <v>41</v>
      </c>
      <c r="B5" s="1" t="s">
        <v>522</v>
      </c>
      <c r="C5" s="1" t="s">
        <v>286</v>
      </c>
      <c r="D5" s="1" t="s">
        <v>287</v>
      </c>
      <c r="E5" s="3" t="s">
        <v>389</v>
      </c>
      <c r="I5" s="1" t="s">
        <v>251</v>
      </c>
      <c r="P5" s="1" t="s">
        <v>205</v>
      </c>
      <c r="Q5" s="1">
        <f>J26</f>
        <v>5</v>
      </c>
    </row>
    <row r="6" spans="5:17" s="1" customFormat="1" ht="12.75">
      <c r="E6" s="3"/>
      <c r="J6" s="1">
        <f>COUNTA(E3:E5)</f>
        <v>3</v>
      </c>
      <c r="P6" s="1" t="s">
        <v>116</v>
      </c>
      <c r="Q6" s="1">
        <f>J31</f>
        <v>2</v>
      </c>
    </row>
    <row r="7" spans="1:17" s="1" customFormat="1" ht="12.75">
      <c r="A7" s="1">
        <v>3</v>
      </c>
      <c r="C7" s="1" t="s">
        <v>300</v>
      </c>
      <c r="D7" s="1" t="s">
        <v>202</v>
      </c>
      <c r="E7" s="1" t="s">
        <v>204</v>
      </c>
      <c r="H7" s="1" t="s">
        <v>138</v>
      </c>
      <c r="I7" s="2" t="s">
        <v>251</v>
      </c>
      <c r="L7" s="2"/>
      <c r="P7" s="1" t="s">
        <v>144</v>
      </c>
      <c r="Q7" s="1">
        <f>J19</f>
        <v>7</v>
      </c>
    </row>
    <row r="8" spans="1:12" s="1" customFormat="1" ht="12.75">
      <c r="A8" s="1">
        <v>4</v>
      </c>
      <c r="C8" s="1" t="s">
        <v>302</v>
      </c>
      <c r="D8" s="1" t="s">
        <v>201</v>
      </c>
      <c r="E8" s="1" t="s">
        <v>204</v>
      </c>
      <c r="H8" s="2"/>
      <c r="I8" s="2" t="s">
        <v>251</v>
      </c>
      <c r="J8" s="2"/>
      <c r="K8" s="2"/>
      <c r="L8" s="2"/>
    </row>
    <row r="9" spans="1:11" s="1" customFormat="1" ht="12.75">
      <c r="A9" s="1">
        <v>35</v>
      </c>
      <c r="C9" s="1" t="s">
        <v>267</v>
      </c>
      <c r="D9" s="1" t="s">
        <v>388</v>
      </c>
      <c r="E9" s="1" t="s">
        <v>204</v>
      </c>
      <c r="H9" s="1" t="s">
        <v>138</v>
      </c>
      <c r="I9" s="2" t="s">
        <v>251</v>
      </c>
      <c r="J9" s="2"/>
      <c r="K9" s="2"/>
    </row>
    <row r="10" spans="9:11" s="1" customFormat="1" ht="12.75">
      <c r="I10" s="2"/>
      <c r="J10" s="1">
        <f>COUNTA(E7:E9)</f>
        <v>3</v>
      </c>
      <c r="K10" s="2"/>
    </row>
    <row r="11" spans="9:11" s="1" customFormat="1" ht="12.75">
      <c r="I11" s="2"/>
      <c r="J11" s="2"/>
      <c r="K11" s="2"/>
    </row>
    <row r="12" spans="1:12" s="1" customFormat="1" ht="12.75">
      <c r="A12" s="1">
        <v>2</v>
      </c>
      <c r="C12" s="1" t="s">
        <v>412</v>
      </c>
      <c r="D12" s="1" t="s">
        <v>202</v>
      </c>
      <c r="E12" s="1" t="s">
        <v>203</v>
      </c>
      <c r="H12" s="1" t="s">
        <v>138</v>
      </c>
      <c r="I12" s="2" t="s">
        <v>251</v>
      </c>
      <c r="L12" s="2"/>
    </row>
    <row r="13" spans="1:12" s="1" customFormat="1" ht="12.75">
      <c r="A13" s="1">
        <v>10</v>
      </c>
      <c r="C13" s="1" t="s">
        <v>315</v>
      </c>
      <c r="D13" s="1" t="s">
        <v>202</v>
      </c>
      <c r="E13" s="1" t="s">
        <v>203</v>
      </c>
      <c r="F13" s="1" t="s">
        <v>528</v>
      </c>
      <c r="G13" s="2"/>
      <c r="H13" s="1" t="s">
        <v>138</v>
      </c>
      <c r="I13" s="1" t="s">
        <v>251</v>
      </c>
      <c r="J13" s="2"/>
      <c r="K13" s="2"/>
      <c r="L13" s="2"/>
    </row>
    <row r="14" spans="1:12" s="1" customFormat="1" ht="12.75">
      <c r="A14" s="1">
        <v>11</v>
      </c>
      <c r="C14" s="1" t="s">
        <v>316</v>
      </c>
      <c r="D14" s="1" t="s">
        <v>202</v>
      </c>
      <c r="E14" s="1" t="s">
        <v>203</v>
      </c>
      <c r="F14" s="1" t="s">
        <v>519</v>
      </c>
      <c r="H14" s="2" t="s">
        <v>138</v>
      </c>
      <c r="I14" s="2" t="s">
        <v>251</v>
      </c>
      <c r="J14" s="2"/>
      <c r="K14" s="2"/>
      <c r="L14" s="2" t="s">
        <v>414</v>
      </c>
    </row>
    <row r="15" spans="1:12" s="1" customFormat="1" ht="12.75">
      <c r="A15" s="1">
        <v>13</v>
      </c>
      <c r="C15" s="1" t="s">
        <v>320</v>
      </c>
      <c r="D15" s="1" t="s">
        <v>386</v>
      </c>
      <c r="E15" s="1" t="s">
        <v>387</v>
      </c>
      <c r="G15" s="2"/>
      <c r="H15" s="2"/>
      <c r="I15" s="2" t="s">
        <v>251</v>
      </c>
      <c r="J15" s="2"/>
      <c r="K15" s="2"/>
      <c r="L15" s="2"/>
    </row>
    <row r="16" spans="1:12" s="1" customFormat="1" ht="12.75">
      <c r="A16" s="1">
        <v>14</v>
      </c>
      <c r="C16" s="1" t="s">
        <v>518</v>
      </c>
      <c r="D16" s="1" t="s">
        <v>386</v>
      </c>
      <c r="E16" s="1" t="s">
        <v>387</v>
      </c>
      <c r="G16" s="2"/>
      <c r="H16" s="1" t="s">
        <v>138</v>
      </c>
      <c r="I16" s="2" t="s">
        <v>251</v>
      </c>
      <c r="J16" s="2"/>
      <c r="K16" s="2"/>
      <c r="L16" s="2"/>
    </row>
    <row r="17" spans="1:11" s="1" customFormat="1" ht="12.75">
      <c r="A17" s="1">
        <v>33</v>
      </c>
      <c r="C17" s="1" t="s">
        <v>263</v>
      </c>
      <c r="D17" s="1" t="s">
        <v>264</v>
      </c>
      <c r="E17" s="1" t="s">
        <v>203</v>
      </c>
      <c r="H17" s="2" t="s">
        <v>138</v>
      </c>
      <c r="I17" s="1" t="s">
        <v>251</v>
      </c>
      <c r="J17" s="2"/>
      <c r="K17" s="2"/>
    </row>
    <row r="18" spans="1:11" s="1" customFormat="1" ht="12.75">
      <c r="A18" s="1">
        <v>34</v>
      </c>
      <c r="C18" s="1" t="s">
        <v>265</v>
      </c>
      <c r="D18" s="1" t="s">
        <v>202</v>
      </c>
      <c r="E18" s="1" t="s">
        <v>203</v>
      </c>
      <c r="H18" s="2" t="s">
        <v>138</v>
      </c>
      <c r="I18" s="1" t="s">
        <v>251</v>
      </c>
      <c r="J18" s="2"/>
      <c r="K18" s="2"/>
    </row>
    <row r="19" spans="8:11" s="1" customFormat="1" ht="12.75">
      <c r="H19" s="2"/>
      <c r="J19" s="1">
        <f>COUNTA(E12:E18)</f>
        <v>7</v>
      </c>
      <c r="K19" s="2"/>
    </row>
    <row r="20" spans="8:11" s="1" customFormat="1" ht="12.75">
      <c r="H20" s="2"/>
      <c r="J20" s="2"/>
      <c r="K20" s="2"/>
    </row>
    <row r="21" spans="1:12" s="3" customFormat="1" ht="12.75">
      <c r="A21" s="1">
        <v>22</v>
      </c>
      <c r="B21" s="1"/>
      <c r="C21" s="1" t="s">
        <v>330</v>
      </c>
      <c r="D21" s="1" t="s">
        <v>201</v>
      </c>
      <c r="E21" s="1" t="s">
        <v>205</v>
      </c>
      <c r="F21" s="1"/>
      <c r="G21" s="2"/>
      <c r="H21" s="2"/>
      <c r="I21" s="2" t="s">
        <v>251</v>
      </c>
      <c r="J21" s="2"/>
      <c r="K21" s="2"/>
      <c r="L21" s="2"/>
    </row>
    <row r="22" spans="1:12" s="1" customFormat="1" ht="12.75">
      <c r="A22" s="1">
        <v>7</v>
      </c>
      <c r="C22" s="1" t="s">
        <v>312</v>
      </c>
      <c r="D22" s="1" t="s">
        <v>202</v>
      </c>
      <c r="E22" s="1" t="s">
        <v>205</v>
      </c>
      <c r="G22" s="2"/>
      <c r="H22" s="1" t="s">
        <v>138</v>
      </c>
      <c r="I22" s="2" t="s">
        <v>251</v>
      </c>
      <c r="L22" s="2"/>
    </row>
    <row r="23" spans="1:12" s="1" customFormat="1" ht="12.75">
      <c r="A23" s="1">
        <v>8</v>
      </c>
      <c r="C23" s="1" t="s">
        <v>313</v>
      </c>
      <c r="D23" s="1" t="s">
        <v>201</v>
      </c>
      <c r="E23" s="1" t="s">
        <v>205</v>
      </c>
      <c r="G23" s="2"/>
      <c r="H23" s="1" t="s">
        <v>138</v>
      </c>
      <c r="I23" s="2" t="s">
        <v>251</v>
      </c>
      <c r="L23" s="2"/>
    </row>
    <row r="24" spans="1:12" s="1" customFormat="1" ht="12.75">
      <c r="A24" s="1">
        <v>12</v>
      </c>
      <c r="C24" s="1" t="s">
        <v>319</v>
      </c>
      <c r="D24" s="1" t="s">
        <v>202</v>
      </c>
      <c r="E24" s="1" t="s">
        <v>205</v>
      </c>
      <c r="G24" s="2"/>
      <c r="H24" s="2"/>
      <c r="I24" s="2" t="s">
        <v>251</v>
      </c>
      <c r="J24" s="2"/>
      <c r="K24" s="2"/>
      <c r="L24" s="2"/>
    </row>
    <row r="25" spans="1:12" s="1" customFormat="1" ht="12.75">
      <c r="A25" s="1">
        <v>28</v>
      </c>
      <c r="C25" s="1" t="s">
        <v>375</v>
      </c>
      <c r="D25" s="1" t="s">
        <v>202</v>
      </c>
      <c r="E25" s="1" t="s">
        <v>205</v>
      </c>
      <c r="G25" s="2"/>
      <c r="H25" s="2" t="s">
        <v>138</v>
      </c>
      <c r="I25" s="2" t="s">
        <v>251</v>
      </c>
      <c r="J25" s="2"/>
      <c r="K25" s="2"/>
      <c r="L25" s="2"/>
    </row>
    <row r="26" spans="7:12" s="1" customFormat="1" ht="12.75">
      <c r="G26" s="2"/>
      <c r="H26" s="2"/>
      <c r="I26" s="2"/>
      <c r="J26" s="1">
        <f>COUNTA(E21:E25)</f>
        <v>5</v>
      </c>
      <c r="K26" s="2"/>
      <c r="L26" s="2"/>
    </row>
    <row r="27" spans="7:12" s="1" customFormat="1" ht="12.75">
      <c r="G27" s="2"/>
      <c r="H27" s="2"/>
      <c r="I27" s="2"/>
      <c r="J27" s="2"/>
      <c r="K27" s="2"/>
      <c r="L27" s="2"/>
    </row>
    <row r="28" spans="7:12" s="1" customFormat="1" ht="12.75">
      <c r="G28" s="2"/>
      <c r="H28" s="2"/>
      <c r="I28" s="2"/>
      <c r="J28" s="2"/>
      <c r="K28" s="2"/>
      <c r="L28" s="2"/>
    </row>
    <row r="29" spans="1:11" s="1" customFormat="1" ht="12.75">
      <c r="A29" s="1">
        <v>48</v>
      </c>
      <c r="C29" s="1" t="s">
        <v>115</v>
      </c>
      <c r="D29" s="1" t="s">
        <v>201</v>
      </c>
      <c r="E29" s="1" t="s">
        <v>116</v>
      </c>
      <c r="H29" s="1" t="s">
        <v>138</v>
      </c>
      <c r="I29" s="1" t="s">
        <v>251</v>
      </c>
      <c r="K29" s="1" t="s">
        <v>414</v>
      </c>
    </row>
    <row r="30" spans="1:9" s="1" customFormat="1" ht="12.75">
      <c r="A30" s="1">
        <v>49</v>
      </c>
      <c r="C30" s="1" t="s">
        <v>117</v>
      </c>
      <c r="D30" s="1" t="s">
        <v>201</v>
      </c>
      <c r="E30" s="1" t="s">
        <v>116</v>
      </c>
      <c r="H30" s="1" t="s">
        <v>138</v>
      </c>
      <c r="I30" s="1" t="s">
        <v>251</v>
      </c>
    </row>
    <row r="31" s="1" customFormat="1" ht="12.75">
      <c r="J31" s="1">
        <f>COUNTA(I29:I30)</f>
        <v>2</v>
      </c>
    </row>
    <row r="32" s="1" customFormat="1" ht="12.75"/>
    <row r="33" spans="1:9" s="1" customFormat="1" ht="12.75">
      <c r="A33" s="1">
        <v>52</v>
      </c>
      <c r="C33" s="1" t="s">
        <v>123</v>
      </c>
      <c r="D33" s="1" t="s">
        <v>260</v>
      </c>
      <c r="E33" s="1" t="s">
        <v>213</v>
      </c>
      <c r="H33" s="1" t="s">
        <v>138</v>
      </c>
      <c r="I33" s="1" t="s">
        <v>416</v>
      </c>
    </row>
    <row r="34" spans="1:9" s="1" customFormat="1" ht="12.75">
      <c r="A34" s="1">
        <v>53</v>
      </c>
      <c r="C34" s="1" t="s">
        <v>126</v>
      </c>
      <c r="D34" s="1" t="s">
        <v>260</v>
      </c>
      <c r="E34" s="1" t="s">
        <v>213</v>
      </c>
      <c r="H34" s="1" t="s">
        <v>138</v>
      </c>
      <c r="I34" s="1" t="s">
        <v>416</v>
      </c>
    </row>
    <row r="35" spans="1:9" s="1" customFormat="1" ht="12.75">
      <c r="A35" s="1">
        <v>54</v>
      </c>
      <c r="C35" s="1" t="s">
        <v>127</v>
      </c>
      <c r="D35" s="1" t="s">
        <v>260</v>
      </c>
      <c r="E35" s="1" t="s">
        <v>213</v>
      </c>
      <c r="H35" s="1" t="s">
        <v>138</v>
      </c>
      <c r="I35" s="1" t="s">
        <v>416</v>
      </c>
    </row>
    <row r="36" spans="1:9" s="1" customFormat="1" ht="12.75">
      <c r="A36" s="3">
        <v>55</v>
      </c>
      <c r="B36" s="3"/>
      <c r="C36" s="3" t="s">
        <v>128</v>
      </c>
      <c r="D36" s="3" t="s">
        <v>260</v>
      </c>
      <c r="E36" s="3" t="s">
        <v>213</v>
      </c>
      <c r="F36" s="3"/>
      <c r="H36" s="1" t="s">
        <v>138</v>
      </c>
      <c r="I36" s="1" t="s">
        <v>416</v>
      </c>
    </row>
    <row r="37" spans="1:9" s="1" customFormat="1" ht="12.75">
      <c r="A37" s="1">
        <v>56</v>
      </c>
      <c r="C37" s="1" t="s">
        <v>129</v>
      </c>
      <c r="D37" s="1" t="s">
        <v>260</v>
      </c>
      <c r="E37" s="1" t="s">
        <v>213</v>
      </c>
      <c r="H37" s="1" t="s">
        <v>138</v>
      </c>
      <c r="I37" s="1" t="s">
        <v>416</v>
      </c>
    </row>
    <row r="38" spans="1:9" s="1" customFormat="1" ht="12.75">
      <c r="A38" s="1">
        <v>57</v>
      </c>
      <c r="C38" s="1" t="s">
        <v>130</v>
      </c>
      <c r="D38" s="1" t="s">
        <v>260</v>
      </c>
      <c r="E38" s="1" t="s">
        <v>213</v>
      </c>
      <c r="H38" s="1" t="s">
        <v>138</v>
      </c>
      <c r="I38" s="1" t="s">
        <v>416</v>
      </c>
    </row>
    <row r="39" spans="1:9" s="1" customFormat="1" ht="13.5" customHeight="1">
      <c r="A39" s="1">
        <v>58</v>
      </c>
      <c r="C39" s="1" t="s">
        <v>131</v>
      </c>
      <c r="D39" s="1" t="s">
        <v>260</v>
      </c>
      <c r="E39" s="1" t="s">
        <v>213</v>
      </c>
      <c r="H39" s="1" t="s">
        <v>138</v>
      </c>
      <c r="I39" s="1" t="s">
        <v>416</v>
      </c>
    </row>
    <row r="40" s="1" customFormat="1" ht="13.5" customHeight="1">
      <c r="J40" s="1">
        <f>COUNTA(I33:I39)</f>
        <v>7</v>
      </c>
    </row>
    <row r="41" s="1" customFormat="1" ht="13.5" customHeight="1"/>
    <row r="42" spans="1:12" s="1" customFormat="1" ht="12.75">
      <c r="A42" s="3">
        <v>46</v>
      </c>
      <c r="B42" s="3"/>
      <c r="C42" s="3" t="s">
        <v>113</v>
      </c>
      <c r="D42" s="3" t="s">
        <v>202</v>
      </c>
      <c r="E42" s="3" t="s">
        <v>387</v>
      </c>
      <c r="F42" s="3"/>
      <c r="G42" s="3"/>
      <c r="H42" s="3" t="s">
        <v>138</v>
      </c>
      <c r="I42" s="3" t="s">
        <v>416</v>
      </c>
      <c r="J42" s="3"/>
      <c r="K42" s="3" t="s">
        <v>414</v>
      </c>
      <c r="L42" s="3" t="s">
        <v>414</v>
      </c>
    </row>
    <row r="43" spans="1:11" s="3" customFormat="1" ht="12.75">
      <c r="A43" s="3">
        <v>47</v>
      </c>
      <c r="C43" s="3" t="s">
        <v>114</v>
      </c>
      <c r="D43" s="3" t="s">
        <v>202</v>
      </c>
      <c r="E43" s="3" t="s">
        <v>203</v>
      </c>
      <c r="H43" s="3" t="s">
        <v>138</v>
      </c>
      <c r="I43" s="3" t="s">
        <v>416</v>
      </c>
      <c r="K43" s="3" t="s">
        <v>414</v>
      </c>
    </row>
    <row r="44" spans="1:12" s="3" customFormat="1" ht="12.75">
      <c r="A44" s="3">
        <v>1</v>
      </c>
      <c r="C44" s="3" t="s">
        <v>454</v>
      </c>
      <c r="D44" s="3" t="s">
        <v>201</v>
      </c>
      <c r="E44" s="3" t="s">
        <v>213</v>
      </c>
      <c r="H44" s="22" t="s">
        <v>411</v>
      </c>
      <c r="I44" s="22"/>
      <c r="J44" s="22"/>
      <c r="K44" s="22" t="s">
        <v>414</v>
      </c>
      <c r="L44" s="22"/>
    </row>
    <row r="45" spans="1:50" s="1" customFormat="1" ht="12.75">
      <c r="A45" s="1">
        <v>15</v>
      </c>
      <c r="C45" s="1" t="s">
        <v>322</v>
      </c>
      <c r="D45" s="1" t="s">
        <v>201</v>
      </c>
      <c r="E45" s="1" t="s">
        <v>213</v>
      </c>
      <c r="G45" s="2"/>
      <c r="H45" s="2" t="s">
        <v>138</v>
      </c>
      <c r="J45" s="2"/>
      <c r="K45" s="2"/>
      <c r="L45" s="2"/>
      <c r="R45" s="3"/>
      <c r="AC45" s="3"/>
      <c r="AW45" s="3"/>
      <c r="AX45" s="3"/>
    </row>
    <row r="46" spans="1:12" s="1" customFormat="1" ht="12.75">
      <c r="A46" s="1">
        <v>24</v>
      </c>
      <c r="B46" s="1" t="s">
        <v>523</v>
      </c>
      <c r="C46" s="1" t="s">
        <v>332</v>
      </c>
      <c r="D46" s="1" t="s">
        <v>201</v>
      </c>
      <c r="E46" s="1" t="s">
        <v>213</v>
      </c>
      <c r="F46" s="2" t="s">
        <v>137</v>
      </c>
      <c r="G46" s="1" t="s">
        <v>521</v>
      </c>
      <c r="H46" s="1" t="s">
        <v>138</v>
      </c>
      <c r="J46" s="2"/>
      <c r="K46" s="2"/>
      <c r="L46" s="2"/>
    </row>
    <row r="47" spans="1:12" s="1" customFormat="1" ht="12.75">
      <c r="A47" s="1">
        <v>25</v>
      </c>
      <c r="C47" s="1" t="s">
        <v>333</v>
      </c>
      <c r="D47" s="1" t="s">
        <v>201</v>
      </c>
      <c r="E47" s="1" t="s">
        <v>213</v>
      </c>
      <c r="G47" s="2"/>
      <c r="H47" s="2" t="s">
        <v>138</v>
      </c>
      <c r="I47" s="2"/>
      <c r="J47" s="2"/>
      <c r="K47" s="2"/>
      <c r="L47" s="2"/>
    </row>
    <row r="48" spans="1:12" s="1" customFormat="1" ht="12.75">
      <c r="A48" s="3">
        <v>30</v>
      </c>
      <c r="B48" s="3"/>
      <c r="C48" s="3" t="s">
        <v>524</v>
      </c>
      <c r="D48" s="3" t="s">
        <v>202</v>
      </c>
      <c r="E48" s="3" t="s">
        <v>213</v>
      </c>
      <c r="F48" s="3" t="s">
        <v>525</v>
      </c>
      <c r="G48" s="3"/>
      <c r="H48" s="3" t="s">
        <v>138</v>
      </c>
      <c r="I48" s="3"/>
      <c r="J48" s="3"/>
      <c r="K48" s="3" t="s">
        <v>414</v>
      </c>
      <c r="L48" s="3"/>
    </row>
    <row r="49" spans="1:12" s="1" customFormat="1" ht="12.75">
      <c r="A49" s="3">
        <v>31</v>
      </c>
      <c r="B49" s="1" t="s">
        <v>522</v>
      </c>
      <c r="C49" s="3" t="s">
        <v>257</v>
      </c>
      <c r="D49" s="3" t="s">
        <v>202</v>
      </c>
      <c r="E49" s="3" t="s">
        <v>213</v>
      </c>
      <c r="F49" s="3" t="s">
        <v>253</v>
      </c>
      <c r="G49" s="3"/>
      <c r="H49" s="3" t="s">
        <v>138</v>
      </c>
      <c r="I49" s="3"/>
      <c r="J49" s="3"/>
      <c r="K49" s="3" t="s">
        <v>414</v>
      </c>
      <c r="L49" s="3"/>
    </row>
    <row r="50" spans="1:41" s="1" customFormat="1" ht="12.75">
      <c r="A50" s="1">
        <v>32</v>
      </c>
      <c r="B50" s="1" t="s">
        <v>526</v>
      </c>
      <c r="C50" s="1" t="s">
        <v>259</v>
      </c>
      <c r="D50" s="1" t="s">
        <v>260</v>
      </c>
      <c r="E50" s="1" t="s">
        <v>213</v>
      </c>
      <c r="H50" s="1" t="s">
        <v>138</v>
      </c>
      <c r="K50" s="1" t="s">
        <v>414</v>
      </c>
      <c r="AO50" s="3"/>
    </row>
    <row r="51" spans="1:12" s="3" customFormat="1" ht="12.75">
      <c r="A51" s="1">
        <v>19</v>
      </c>
      <c r="B51" s="1"/>
      <c r="C51" s="1" t="s">
        <v>326</v>
      </c>
      <c r="D51" s="1" t="s">
        <v>388</v>
      </c>
      <c r="E51" s="1" t="s">
        <v>389</v>
      </c>
      <c r="F51" s="1" t="s">
        <v>516</v>
      </c>
      <c r="G51" s="1"/>
      <c r="H51" s="2" t="s">
        <v>411</v>
      </c>
      <c r="I51" s="2"/>
      <c r="J51" s="2"/>
      <c r="K51" s="2"/>
      <c r="L51" s="2"/>
    </row>
    <row r="52" spans="1:14" s="1" customFormat="1" ht="12.75">
      <c r="A52" s="1">
        <v>20</v>
      </c>
      <c r="C52" s="1" t="s">
        <v>328</v>
      </c>
      <c r="D52" s="1" t="s">
        <v>202</v>
      </c>
      <c r="E52" s="1" t="s">
        <v>389</v>
      </c>
      <c r="F52" s="2" t="s">
        <v>515</v>
      </c>
      <c r="G52" s="2"/>
      <c r="H52" s="1" t="s">
        <v>138</v>
      </c>
      <c r="I52" s="2"/>
      <c r="J52" s="2"/>
      <c r="K52" s="2"/>
      <c r="L52" s="2"/>
      <c r="N52" s="3"/>
    </row>
    <row r="53" spans="1:12" s="1" customFormat="1" ht="12.75">
      <c r="A53" s="1">
        <v>21</v>
      </c>
      <c r="B53" s="1" t="s">
        <v>530</v>
      </c>
      <c r="C53" s="1" t="s">
        <v>329</v>
      </c>
      <c r="D53" s="1" t="s">
        <v>202</v>
      </c>
      <c r="E53" s="1" t="s">
        <v>389</v>
      </c>
      <c r="G53" s="2"/>
      <c r="H53" s="2" t="s">
        <v>529</v>
      </c>
      <c r="I53" s="2"/>
      <c r="J53" s="2"/>
      <c r="K53" s="2"/>
      <c r="L53" s="2"/>
    </row>
    <row r="54" spans="1:11" s="1" customFormat="1" ht="12.75">
      <c r="A54" s="1">
        <v>39</v>
      </c>
      <c r="C54" s="1" t="s">
        <v>277</v>
      </c>
      <c r="D54" s="1" t="s">
        <v>264</v>
      </c>
      <c r="E54" s="1" t="s">
        <v>389</v>
      </c>
      <c r="K54" s="1" t="s">
        <v>414</v>
      </c>
    </row>
    <row r="55" spans="1:12" s="3" customFormat="1" ht="12.75">
      <c r="A55" s="1">
        <v>50</v>
      </c>
      <c r="B55" s="1"/>
      <c r="C55" s="1" t="s">
        <v>118</v>
      </c>
      <c r="D55" s="1" t="s">
        <v>201</v>
      </c>
      <c r="E55" s="1" t="s">
        <v>389</v>
      </c>
      <c r="F55" s="1"/>
      <c r="G55" s="1"/>
      <c r="H55" s="1" t="s">
        <v>138</v>
      </c>
      <c r="I55" s="1"/>
      <c r="J55" s="1"/>
      <c r="K55" s="1" t="s">
        <v>414</v>
      </c>
      <c r="L55" s="1"/>
    </row>
    <row r="56" spans="1:12" s="1" customFormat="1" ht="12.75">
      <c r="A56" s="1">
        <v>6</v>
      </c>
      <c r="C56" s="1" t="s">
        <v>486</v>
      </c>
      <c r="D56" s="1" t="s">
        <v>202</v>
      </c>
      <c r="E56" s="1" t="s">
        <v>204</v>
      </c>
      <c r="F56" s="2" t="s">
        <v>137</v>
      </c>
      <c r="G56" s="1" t="s">
        <v>521</v>
      </c>
      <c r="H56" s="1" t="s">
        <v>138</v>
      </c>
      <c r="J56" s="2"/>
      <c r="K56" s="2" t="s">
        <v>414</v>
      </c>
      <c r="L56" s="2" t="s">
        <v>414</v>
      </c>
    </row>
    <row r="57" spans="1:8" s="1" customFormat="1" ht="12.75">
      <c r="A57" s="1">
        <v>37</v>
      </c>
      <c r="C57" s="1" t="s">
        <v>269</v>
      </c>
      <c r="D57" s="1" t="s">
        <v>270</v>
      </c>
      <c r="E57" s="1" t="s">
        <v>204</v>
      </c>
      <c r="H57" s="1" t="s">
        <v>138</v>
      </c>
    </row>
    <row r="58" spans="1:11" s="3" customFormat="1" ht="12.75">
      <c r="A58" s="3">
        <v>60</v>
      </c>
      <c r="C58" s="3" t="s">
        <v>134</v>
      </c>
      <c r="D58" s="3" t="s">
        <v>202</v>
      </c>
      <c r="E58" s="3" t="s">
        <v>204</v>
      </c>
      <c r="H58" s="3" t="s">
        <v>138</v>
      </c>
      <c r="K58" s="3" t="s">
        <v>414</v>
      </c>
    </row>
    <row r="59" spans="1:11" s="3" customFormat="1" ht="12.75">
      <c r="A59" s="3">
        <v>61</v>
      </c>
      <c r="C59" s="3" t="s">
        <v>135</v>
      </c>
      <c r="D59" s="3" t="s">
        <v>202</v>
      </c>
      <c r="E59" s="3" t="s">
        <v>204</v>
      </c>
      <c r="H59" s="3" t="s">
        <v>138</v>
      </c>
      <c r="K59" s="3" t="s">
        <v>414</v>
      </c>
    </row>
    <row r="60" spans="1:12" s="3" customFormat="1" ht="12.75">
      <c r="A60" s="1">
        <v>9</v>
      </c>
      <c r="B60" s="1"/>
      <c r="C60" s="1" t="s">
        <v>209</v>
      </c>
      <c r="D60" s="1" t="s">
        <v>202</v>
      </c>
      <c r="E60" s="1" t="s">
        <v>203</v>
      </c>
      <c r="F60" s="1"/>
      <c r="G60" s="2"/>
      <c r="H60" s="2" t="s">
        <v>138</v>
      </c>
      <c r="I60" s="2"/>
      <c r="J60" s="2"/>
      <c r="K60" s="2"/>
      <c r="L60" s="2"/>
    </row>
    <row r="61" spans="1:18" s="1" customFormat="1" ht="12.75">
      <c r="A61" s="1">
        <v>16</v>
      </c>
      <c r="B61" s="1" t="s">
        <v>522</v>
      </c>
      <c r="C61" s="1" t="s">
        <v>323</v>
      </c>
      <c r="D61" s="1" t="s">
        <v>202</v>
      </c>
      <c r="E61" s="1" t="s">
        <v>387</v>
      </c>
      <c r="F61" s="2" t="s">
        <v>137</v>
      </c>
      <c r="G61" s="2"/>
      <c r="H61" s="2"/>
      <c r="I61" s="2"/>
      <c r="J61" s="2"/>
      <c r="K61" s="2"/>
      <c r="L61" s="2"/>
      <c r="O61" s="3"/>
      <c r="P61" s="3"/>
      <c r="R61" s="3"/>
    </row>
    <row r="62" spans="1:12" s="1" customFormat="1" ht="12.75">
      <c r="A62" s="1">
        <v>17</v>
      </c>
      <c r="B62" s="1" t="s">
        <v>522</v>
      </c>
      <c r="C62" s="1" t="s">
        <v>324</v>
      </c>
      <c r="D62" s="1" t="s">
        <v>202</v>
      </c>
      <c r="E62" s="1" t="s">
        <v>387</v>
      </c>
      <c r="F62" s="2" t="s">
        <v>517</v>
      </c>
      <c r="G62" s="2"/>
      <c r="H62" s="2"/>
      <c r="I62" s="2"/>
      <c r="J62" s="2"/>
      <c r="K62" s="2"/>
      <c r="L62" s="2"/>
    </row>
    <row r="63" spans="1:61" s="1" customFormat="1" ht="12.75">
      <c r="A63" s="3">
        <v>45</v>
      </c>
      <c r="B63" s="3"/>
      <c r="C63" s="3" t="s">
        <v>305</v>
      </c>
      <c r="D63" s="3" t="s">
        <v>110</v>
      </c>
      <c r="E63" s="3" t="s">
        <v>203</v>
      </c>
      <c r="F63" s="3" t="s">
        <v>417</v>
      </c>
      <c r="G63" s="3"/>
      <c r="H63" s="3" t="s">
        <v>138</v>
      </c>
      <c r="I63" s="3"/>
      <c r="J63" s="3"/>
      <c r="K63" s="3" t="s">
        <v>414</v>
      </c>
      <c r="L63" s="3" t="s">
        <v>414</v>
      </c>
      <c r="R63" s="3"/>
      <c r="X63" s="3"/>
      <c r="Z63" s="3"/>
      <c r="AM63" s="3"/>
      <c r="AO63" s="3"/>
      <c r="AP63" s="3"/>
      <c r="BH63" s="3"/>
      <c r="BI63" s="3"/>
    </row>
    <row r="64" spans="1:12" s="3" customFormat="1" ht="12.75">
      <c r="A64" s="1">
        <v>59</v>
      </c>
      <c r="B64" s="1"/>
      <c r="C64" s="1" t="s">
        <v>132</v>
      </c>
      <c r="D64" s="1" t="s">
        <v>202</v>
      </c>
      <c r="E64" s="1" t="s">
        <v>203</v>
      </c>
      <c r="F64" s="1" t="s">
        <v>253</v>
      </c>
      <c r="G64" s="1"/>
      <c r="H64" s="1" t="s">
        <v>138</v>
      </c>
      <c r="I64" s="1"/>
      <c r="J64" s="1"/>
      <c r="K64" s="1" t="s">
        <v>414</v>
      </c>
      <c r="L64" s="1" t="s">
        <v>414</v>
      </c>
    </row>
    <row r="65" spans="1:75" s="1" customFormat="1" ht="12.75">
      <c r="A65" s="1">
        <v>18</v>
      </c>
      <c r="C65" s="1" t="s">
        <v>325</v>
      </c>
      <c r="D65" s="1" t="s">
        <v>202</v>
      </c>
      <c r="E65" s="1" t="s">
        <v>205</v>
      </c>
      <c r="F65" s="2" t="s">
        <v>137</v>
      </c>
      <c r="G65" s="2"/>
      <c r="H65" s="2" t="s">
        <v>138</v>
      </c>
      <c r="I65" s="2"/>
      <c r="J65" s="2"/>
      <c r="K65" s="2" t="s">
        <v>414</v>
      </c>
      <c r="L65" s="2" t="s">
        <v>414</v>
      </c>
      <c r="R65" s="3"/>
      <c r="T65" s="3"/>
      <c r="U65" s="3"/>
      <c r="V65" s="3"/>
      <c r="AH65" s="3"/>
      <c r="BJ65" s="3"/>
      <c r="BK65" s="3"/>
      <c r="BW65" s="3"/>
    </row>
    <row r="66" spans="1:24" s="1" customFormat="1" ht="12.75">
      <c r="A66" s="1">
        <v>23</v>
      </c>
      <c r="B66" s="1" t="s">
        <v>522</v>
      </c>
      <c r="C66" s="1" t="s">
        <v>331</v>
      </c>
      <c r="D66" s="1" t="s">
        <v>201</v>
      </c>
      <c r="E66" s="1" t="s">
        <v>205</v>
      </c>
      <c r="F66" s="2" t="s">
        <v>137</v>
      </c>
      <c r="G66" s="2"/>
      <c r="H66" s="2"/>
      <c r="I66" s="2"/>
      <c r="J66" s="2"/>
      <c r="K66" s="2"/>
      <c r="L66" s="2"/>
      <c r="Q66" s="3"/>
      <c r="X66" s="3"/>
    </row>
    <row r="67" spans="1:12" s="1" customFormat="1" ht="12.75">
      <c r="A67" s="1">
        <v>26</v>
      </c>
      <c r="C67" s="1" t="s">
        <v>334</v>
      </c>
      <c r="D67" s="1" t="s">
        <v>202</v>
      </c>
      <c r="E67" s="1" t="s">
        <v>205</v>
      </c>
      <c r="G67" s="2"/>
      <c r="H67" s="2" t="s">
        <v>138</v>
      </c>
      <c r="I67" s="2"/>
      <c r="J67" s="2"/>
      <c r="K67" s="2"/>
      <c r="L67" s="2"/>
    </row>
    <row r="68" spans="1:12" s="3" customFormat="1" ht="12.75">
      <c r="A68" s="1">
        <v>27</v>
      </c>
      <c r="B68" s="1"/>
      <c r="C68" s="1" t="s">
        <v>337</v>
      </c>
      <c r="D68" s="1" t="s">
        <v>202</v>
      </c>
      <c r="E68" s="1" t="s">
        <v>205</v>
      </c>
      <c r="F68" s="1"/>
      <c r="G68" s="2"/>
      <c r="H68" s="2" t="s">
        <v>138</v>
      </c>
      <c r="I68" s="2"/>
      <c r="J68" s="2"/>
      <c r="K68" s="2"/>
      <c r="L68" s="2" t="s">
        <v>414</v>
      </c>
    </row>
    <row r="69" spans="1:8" s="1" customFormat="1" ht="12.75">
      <c r="A69" s="1">
        <v>36</v>
      </c>
      <c r="B69" s="1" t="s">
        <v>522</v>
      </c>
      <c r="C69" s="1" t="s">
        <v>268</v>
      </c>
      <c r="D69" s="1" t="s">
        <v>201</v>
      </c>
      <c r="E69" s="1" t="s">
        <v>205</v>
      </c>
      <c r="H69" s="1" t="s">
        <v>138</v>
      </c>
    </row>
    <row r="70" spans="1:12" s="1" customFormat="1" ht="12.75">
      <c r="A70" s="3">
        <v>38</v>
      </c>
      <c r="B70" s="3"/>
      <c r="C70" s="3" t="s">
        <v>273</v>
      </c>
      <c r="D70" s="3" t="s">
        <v>264</v>
      </c>
      <c r="E70" s="3" t="s">
        <v>205</v>
      </c>
      <c r="F70" s="3" t="s">
        <v>137</v>
      </c>
      <c r="G70" s="3" t="s">
        <v>531</v>
      </c>
      <c r="H70" s="3" t="s">
        <v>138</v>
      </c>
      <c r="I70" s="3"/>
      <c r="J70" s="3"/>
      <c r="K70" s="3" t="s">
        <v>414</v>
      </c>
      <c r="L70" s="3" t="s">
        <v>414</v>
      </c>
    </row>
    <row r="71" spans="1:12" s="1" customFormat="1" ht="12.75">
      <c r="A71" s="1">
        <v>40</v>
      </c>
      <c r="C71" s="1" t="s">
        <v>279</v>
      </c>
      <c r="D71" s="1" t="s">
        <v>202</v>
      </c>
      <c r="E71" s="1" t="s">
        <v>205</v>
      </c>
      <c r="F71" s="35" t="s">
        <v>137</v>
      </c>
      <c r="G71" s="35" t="s">
        <v>531</v>
      </c>
      <c r="H71" s="35" t="s">
        <v>138</v>
      </c>
      <c r="K71" s="1" t="s">
        <v>520</v>
      </c>
      <c r="L71" s="1" t="s">
        <v>414</v>
      </c>
    </row>
    <row r="72" spans="1:12" s="1" customFormat="1" ht="12.75">
      <c r="A72" s="3">
        <v>42</v>
      </c>
      <c r="B72" s="3"/>
      <c r="C72" s="3" t="s">
        <v>108</v>
      </c>
      <c r="D72" s="3" t="s">
        <v>202</v>
      </c>
      <c r="E72" s="3" t="s">
        <v>205</v>
      </c>
      <c r="F72" s="3"/>
      <c r="G72" s="3" t="s">
        <v>415</v>
      </c>
      <c r="H72" s="3" t="s">
        <v>138</v>
      </c>
      <c r="I72" s="3"/>
      <c r="J72" s="3"/>
      <c r="K72" s="3" t="s">
        <v>414</v>
      </c>
      <c r="L72" s="3" t="s">
        <v>414</v>
      </c>
    </row>
    <row r="73" spans="1:12" s="3" customFormat="1" ht="12.75">
      <c r="A73" s="1">
        <v>43</v>
      </c>
      <c r="B73" s="1"/>
      <c r="C73" s="1" t="s">
        <v>453</v>
      </c>
      <c r="D73" s="1" t="s">
        <v>201</v>
      </c>
      <c r="E73" s="1" t="s">
        <v>205</v>
      </c>
      <c r="F73" s="35" t="s">
        <v>137</v>
      </c>
      <c r="G73" s="35" t="s">
        <v>531</v>
      </c>
      <c r="H73" s="35" t="s">
        <v>138</v>
      </c>
      <c r="I73" s="1"/>
      <c r="J73" s="1"/>
      <c r="K73" s="1"/>
      <c r="L73" s="1" t="s">
        <v>414</v>
      </c>
    </row>
    <row r="74" spans="1:12" s="3" customFormat="1" ht="12.75">
      <c r="A74" s="1">
        <v>44</v>
      </c>
      <c r="B74" s="1"/>
      <c r="C74" s="1" t="s">
        <v>109</v>
      </c>
      <c r="D74" s="1" t="s">
        <v>201</v>
      </c>
      <c r="E74" s="1" t="s">
        <v>205</v>
      </c>
      <c r="F74" s="35" t="s">
        <v>137</v>
      </c>
      <c r="G74" s="35"/>
      <c r="H74" s="35" t="s">
        <v>138</v>
      </c>
      <c r="I74" s="1"/>
      <c r="J74" s="1"/>
      <c r="K74" s="1"/>
      <c r="L74" s="1" t="s">
        <v>414</v>
      </c>
    </row>
    <row r="75" spans="1:12" s="1" customFormat="1" ht="12.75">
      <c r="A75" s="1">
        <v>70</v>
      </c>
      <c r="C75" s="1" t="s">
        <v>527</v>
      </c>
      <c r="D75" s="1" t="s">
        <v>388</v>
      </c>
      <c r="E75" s="1" t="s">
        <v>205</v>
      </c>
      <c r="F75" s="1" t="s">
        <v>253</v>
      </c>
      <c r="H75" s="1" t="s">
        <v>138</v>
      </c>
      <c r="K75" s="1" t="s">
        <v>414</v>
      </c>
      <c r="L75" s="1" t="s">
        <v>414</v>
      </c>
    </row>
    <row r="76" s="1" customFormat="1" ht="12.75">
      <c r="A76" s="1">
        <v>62</v>
      </c>
    </row>
    <row r="77" s="1" customFormat="1" ht="12.75">
      <c r="A77" s="1">
        <v>63</v>
      </c>
    </row>
    <row r="78" s="1" customFormat="1" ht="12.75">
      <c r="A78" s="1">
        <v>64</v>
      </c>
    </row>
    <row r="79" s="1" customFormat="1" ht="12.75">
      <c r="A79" s="1">
        <v>65</v>
      </c>
    </row>
    <row r="80" s="1" customFormat="1" ht="12.75">
      <c r="A80" s="1">
        <v>66</v>
      </c>
    </row>
    <row r="81" s="1" customFormat="1" ht="12.75">
      <c r="A81" s="1">
        <v>67</v>
      </c>
    </row>
    <row r="82" s="1" customFormat="1" ht="12.75">
      <c r="A82" s="1">
        <v>68</v>
      </c>
    </row>
    <row r="83" s="1" customFormat="1" ht="12.75">
      <c r="A83" s="1">
        <v>69</v>
      </c>
    </row>
    <row r="84" s="1" customFormat="1" ht="12.75">
      <c r="A84" s="1">
        <v>71</v>
      </c>
    </row>
    <row r="85" s="1" customFormat="1" ht="12.75">
      <c r="A85" s="1">
        <v>72</v>
      </c>
    </row>
    <row r="86" s="1" customFormat="1" ht="12.75">
      <c r="A86" s="1">
        <v>73</v>
      </c>
    </row>
    <row r="87" s="1" customFormat="1" ht="12.75">
      <c r="A87" s="1">
        <v>74</v>
      </c>
    </row>
    <row r="88" s="1" customFormat="1" ht="12.75">
      <c r="A88" s="1">
        <v>75</v>
      </c>
    </row>
    <row r="89" s="1" customFormat="1" ht="12.75">
      <c r="A89" s="1">
        <v>76</v>
      </c>
    </row>
    <row r="90" s="1" customFormat="1" ht="12.75">
      <c r="A90" s="1">
        <v>77</v>
      </c>
    </row>
    <row r="91" s="1" customFormat="1" ht="12.75">
      <c r="A91" s="1">
        <v>78</v>
      </c>
    </row>
    <row r="92" s="1" customFormat="1" ht="12.75">
      <c r="A92" s="1">
        <v>79</v>
      </c>
    </row>
    <row r="93" s="1" customFormat="1" ht="12.75">
      <c r="A93" s="1">
        <v>80</v>
      </c>
    </row>
    <row r="94" s="1" customFormat="1" ht="12.75">
      <c r="A94" s="1">
        <v>81</v>
      </c>
    </row>
    <row r="95" s="1" customFormat="1" ht="12.75">
      <c r="A95" s="1">
        <v>82</v>
      </c>
    </row>
    <row r="96" s="1" customFormat="1" ht="12.75">
      <c r="A96" s="1">
        <v>83</v>
      </c>
    </row>
    <row r="97" s="1" customFormat="1" ht="12.75">
      <c r="A97" s="1">
        <v>84</v>
      </c>
    </row>
    <row r="98" s="1" customFormat="1" ht="12.75">
      <c r="A98" s="1">
        <v>85</v>
      </c>
    </row>
    <row r="99" s="1" customFormat="1" ht="12.75">
      <c r="A99" s="1">
        <v>86</v>
      </c>
    </row>
    <row r="100" s="1" customFormat="1" ht="12.75">
      <c r="A100" s="1">
        <v>87</v>
      </c>
    </row>
    <row r="101" s="1" customFormat="1" ht="12.75">
      <c r="A101" s="1">
        <v>88</v>
      </c>
    </row>
    <row r="102" s="1" customFormat="1" ht="12.75">
      <c r="A102" s="1">
        <v>89</v>
      </c>
    </row>
    <row r="103" s="1" customFormat="1" ht="12.75">
      <c r="A103" s="1">
        <v>90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B5" sqref="B5:B14"/>
    </sheetView>
  </sheetViews>
  <sheetFormatPr defaultColWidth="9.140625" defaultRowHeight="12.75"/>
  <cols>
    <col min="1" max="1" width="95.00390625" style="0" customWidth="1"/>
    <col min="2" max="16384" width="8.8515625" style="0" customWidth="1"/>
  </cols>
  <sheetData>
    <row r="1" spans="1:2" ht="12.75">
      <c r="A1" s="21" t="s">
        <v>338</v>
      </c>
      <c r="B1" t="s">
        <v>537</v>
      </c>
    </row>
    <row r="2" spans="1:2" ht="12.75">
      <c r="A2" t="s">
        <v>407</v>
      </c>
      <c r="B2" t="s">
        <v>538</v>
      </c>
    </row>
    <row r="3" spans="1:2" ht="12.75">
      <c r="A3" t="s">
        <v>408</v>
      </c>
      <c r="B3" t="s">
        <v>538</v>
      </c>
    </row>
    <row r="5" spans="1:2" ht="12.75">
      <c r="A5" t="s">
        <v>409</v>
      </c>
      <c r="B5" t="s">
        <v>538</v>
      </c>
    </row>
    <row r="6" spans="1:2" ht="12.75">
      <c r="A6" t="s">
        <v>400</v>
      </c>
      <c r="B6" t="s">
        <v>538</v>
      </c>
    </row>
    <row r="7" spans="1:2" ht="12.75">
      <c r="A7" t="s">
        <v>401</v>
      </c>
      <c r="B7" t="s">
        <v>538</v>
      </c>
    </row>
    <row r="8" spans="1:2" ht="12.75">
      <c r="A8" t="s">
        <v>402</v>
      </c>
      <c r="B8" t="s">
        <v>538</v>
      </c>
    </row>
    <row r="9" spans="1:2" ht="12.75">
      <c r="A9" t="s">
        <v>403</v>
      </c>
      <c r="B9" t="s">
        <v>538</v>
      </c>
    </row>
    <row r="10" spans="1:2" ht="12.75">
      <c r="A10" t="s">
        <v>404</v>
      </c>
      <c r="B10" t="s">
        <v>538</v>
      </c>
    </row>
    <row r="11" spans="1:2" ht="13.5" customHeight="1">
      <c r="A11" t="s">
        <v>405</v>
      </c>
      <c r="B11" t="s">
        <v>538</v>
      </c>
    </row>
    <row r="12" spans="1:2" ht="12.75">
      <c r="A12" t="s">
        <v>406</v>
      </c>
      <c r="B12" t="s">
        <v>538</v>
      </c>
    </row>
    <row r="13" spans="1:2" ht="12.75">
      <c r="A13" t="s">
        <v>410</v>
      </c>
      <c r="B13" t="s">
        <v>538</v>
      </c>
    </row>
    <row r="14" spans="1:2" ht="12.75">
      <c r="A14" t="s">
        <v>536</v>
      </c>
      <c r="B14" t="s">
        <v>538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W170"/>
  <sheetViews>
    <sheetView workbookViewId="0" topLeftCell="A1">
      <selection activeCell="G9" sqref="G9"/>
    </sheetView>
  </sheetViews>
  <sheetFormatPr defaultColWidth="9.140625" defaultRowHeight="12.75"/>
  <cols>
    <col min="1" max="1" width="8.8515625" style="0" customWidth="1"/>
    <col min="2" max="2" width="58.28125" style="0" customWidth="1"/>
    <col min="3" max="4" width="9.8515625" style="1" customWidth="1"/>
    <col min="5" max="5" width="12.8515625" style="0" customWidth="1"/>
    <col min="6" max="6" width="14.140625" style="0" customWidth="1"/>
    <col min="7" max="7" width="12.140625" style="0" customWidth="1"/>
    <col min="8" max="16384" width="8.8515625" style="0" customWidth="1"/>
  </cols>
  <sheetData>
    <row r="1" spans="1:74" s="5" customFormat="1" ht="12.75">
      <c r="A1" s="4" t="s">
        <v>214</v>
      </c>
      <c r="B1" s="4" t="s">
        <v>215</v>
      </c>
      <c r="C1" s="4" t="s">
        <v>199</v>
      </c>
      <c r="D1" s="4" t="s">
        <v>200</v>
      </c>
      <c r="E1" s="4" t="s">
        <v>250</v>
      </c>
      <c r="F1" s="4"/>
      <c r="G1" s="4" t="s">
        <v>459</v>
      </c>
      <c r="H1" s="4" t="s">
        <v>458</v>
      </c>
      <c r="I1" s="4" t="s">
        <v>457</v>
      </c>
      <c r="J1" s="4" t="s">
        <v>301</v>
      </c>
      <c r="K1" s="4" t="s">
        <v>455</v>
      </c>
      <c r="L1" s="4" t="s">
        <v>307</v>
      </c>
      <c r="M1" s="4" t="s">
        <v>219</v>
      </c>
      <c r="N1" s="4" t="s">
        <v>217</v>
      </c>
      <c r="O1" s="4" t="s">
        <v>314</v>
      </c>
      <c r="P1" s="4" t="s">
        <v>220</v>
      </c>
      <c r="Q1" s="4" t="s">
        <v>467</v>
      </c>
      <c r="R1" s="4" t="s">
        <v>466</v>
      </c>
      <c r="S1" s="4" t="s">
        <v>309</v>
      </c>
      <c r="T1" s="4" t="s">
        <v>244</v>
      </c>
      <c r="U1" s="4" t="s">
        <v>310</v>
      </c>
      <c r="V1" s="4" t="s">
        <v>336</v>
      </c>
      <c r="W1" s="4" t="s">
        <v>236</v>
      </c>
      <c r="X1" s="4" t="s">
        <v>224</v>
      </c>
      <c r="Y1" s="4" t="s">
        <v>274</v>
      </c>
      <c r="Z1" s="4" t="s">
        <v>289</v>
      </c>
      <c r="AA1" s="4" t="s">
        <v>218</v>
      </c>
      <c r="AB1" s="4" t="s">
        <v>311</v>
      </c>
      <c r="AC1" s="4" t="s">
        <v>223</v>
      </c>
      <c r="AD1" s="4" t="s">
        <v>235</v>
      </c>
      <c r="AE1" s="4" t="s">
        <v>327</v>
      </c>
      <c r="AF1" s="4" t="s">
        <v>256</v>
      </c>
      <c r="AG1" s="4" t="s">
        <v>271</v>
      </c>
      <c r="AH1" s="4" t="s">
        <v>119</v>
      </c>
      <c r="AI1" s="4" t="s">
        <v>225</v>
      </c>
      <c r="AJ1" s="4" t="s">
        <v>318</v>
      </c>
      <c r="AK1" s="4" t="s">
        <v>237</v>
      </c>
      <c r="AL1" s="4" t="s">
        <v>241</v>
      </c>
      <c r="AM1" s="4" t="s">
        <v>246</v>
      </c>
      <c r="AN1" s="4" t="s">
        <v>258</v>
      </c>
      <c r="AO1" s="4" t="s">
        <v>261</v>
      </c>
      <c r="AP1" s="4" t="s">
        <v>262</v>
      </c>
      <c r="AQ1" s="4" t="s">
        <v>275</v>
      </c>
      <c r="AR1" s="4" t="s">
        <v>276</v>
      </c>
      <c r="AS1" s="4" t="s">
        <v>306</v>
      </c>
      <c r="AT1" s="4" t="s">
        <v>280</v>
      </c>
      <c r="AU1" s="4" t="s">
        <v>281</v>
      </c>
      <c r="AV1" s="4" t="s">
        <v>282</v>
      </c>
      <c r="AW1" s="4" t="s">
        <v>283</v>
      </c>
      <c r="AX1" s="4" t="s">
        <v>304</v>
      </c>
      <c r="AY1" s="4" t="s">
        <v>112</v>
      </c>
      <c r="AZ1" s="4" t="s">
        <v>120</v>
      </c>
      <c r="BA1" s="4" t="s">
        <v>121</v>
      </c>
      <c r="BB1" s="4" t="s">
        <v>125</v>
      </c>
      <c r="BC1" s="4"/>
      <c r="BD1" s="4" t="s">
        <v>317</v>
      </c>
      <c r="BE1" s="4" t="s">
        <v>228</v>
      </c>
      <c r="BF1" s="4" t="s">
        <v>216</v>
      </c>
      <c r="BG1" s="4" t="s">
        <v>222</v>
      </c>
      <c r="BH1" s="4" t="s">
        <v>229</v>
      </c>
      <c r="BI1" s="4" t="s">
        <v>460</v>
      </c>
      <c r="BJ1" s="4" t="s">
        <v>227</v>
      </c>
      <c r="BK1" s="4" t="s">
        <v>335</v>
      </c>
      <c r="BL1" s="4" t="s">
        <v>232</v>
      </c>
      <c r="BM1" s="4" t="s">
        <v>233</v>
      </c>
      <c r="BN1" s="4" t="s">
        <v>234</v>
      </c>
      <c r="BO1" s="4" t="s">
        <v>133</v>
      </c>
      <c r="BP1" s="4" t="s">
        <v>238</v>
      </c>
      <c r="BQ1" s="4" t="s">
        <v>239</v>
      </c>
      <c r="BR1" s="4" t="s">
        <v>248</v>
      </c>
      <c r="BS1" s="4" t="s">
        <v>272</v>
      </c>
      <c r="BT1" s="4" t="s">
        <v>284</v>
      </c>
      <c r="BU1" s="4" t="s">
        <v>285</v>
      </c>
      <c r="BV1" s="4" t="s">
        <v>111</v>
      </c>
    </row>
    <row r="2" spans="1:74" ht="12.75">
      <c r="A2" s="1">
        <v>52</v>
      </c>
      <c r="B2" s="1" t="s">
        <v>123</v>
      </c>
      <c r="C2" s="1" t="s">
        <v>260</v>
      </c>
      <c r="D2" s="1" t="s">
        <v>213</v>
      </c>
      <c r="E2" s="1" t="s">
        <v>138</v>
      </c>
      <c r="F2" s="1"/>
      <c r="G2" s="1">
        <v>52</v>
      </c>
      <c r="H2" s="1">
        <v>52</v>
      </c>
      <c r="I2" s="1">
        <v>52</v>
      </c>
      <c r="J2" s="1">
        <v>52</v>
      </c>
      <c r="K2" s="3">
        <v>52</v>
      </c>
      <c r="L2" s="1"/>
      <c r="M2" s="3">
        <v>52</v>
      </c>
      <c r="N2" s="3">
        <v>52</v>
      </c>
      <c r="O2" s="3">
        <v>52</v>
      </c>
      <c r="P2" s="1"/>
      <c r="Q2" s="1"/>
      <c r="R2" s="1"/>
      <c r="S2" s="1"/>
      <c r="T2" s="1"/>
      <c r="U2" s="1"/>
      <c r="V2" s="1"/>
      <c r="W2" s="1"/>
      <c r="X2" s="1"/>
      <c r="Y2" s="1"/>
      <c r="Z2" s="3" t="s">
        <v>124</v>
      </c>
      <c r="AA2" s="1"/>
      <c r="AB2" s="1"/>
      <c r="AC2" s="1"/>
      <c r="AD2" s="1"/>
      <c r="AE2" s="1"/>
      <c r="AF2" s="1">
        <v>52</v>
      </c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3">
        <v>52</v>
      </c>
      <c r="BC2" s="3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3"/>
      <c r="BP2" s="1"/>
      <c r="BQ2" s="1"/>
      <c r="BR2" s="1"/>
      <c r="BS2" s="1"/>
      <c r="BT2" s="1"/>
      <c r="BU2" s="1"/>
      <c r="BV2" s="1"/>
    </row>
    <row r="3" spans="1:74" ht="12.75">
      <c r="A3" s="1">
        <v>53</v>
      </c>
      <c r="B3" s="1" t="s">
        <v>126</v>
      </c>
      <c r="C3" s="1" t="s">
        <v>260</v>
      </c>
      <c r="D3" s="1" t="s">
        <v>213</v>
      </c>
      <c r="E3" s="1" t="s">
        <v>138</v>
      </c>
      <c r="F3" s="1"/>
      <c r="G3" s="1">
        <v>53</v>
      </c>
      <c r="H3" s="1">
        <v>53</v>
      </c>
      <c r="I3" s="1">
        <v>53</v>
      </c>
      <c r="J3" s="3">
        <v>53</v>
      </c>
      <c r="K3" s="1"/>
      <c r="L3" s="1"/>
      <c r="M3" s="1"/>
      <c r="N3" s="1"/>
      <c r="O3" s="1"/>
      <c r="P3" s="1"/>
      <c r="Q3" s="3">
        <v>53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12.75">
      <c r="A4" s="1">
        <v>54</v>
      </c>
      <c r="B4" s="1" t="s">
        <v>127</v>
      </c>
      <c r="C4" s="1" t="s">
        <v>260</v>
      </c>
      <c r="D4" s="1" t="s">
        <v>213</v>
      </c>
      <c r="E4" s="1" t="s">
        <v>138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2.75">
      <c r="A5" s="3">
        <v>55</v>
      </c>
      <c r="B5" s="3" t="s">
        <v>128</v>
      </c>
      <c r="C5" s="3" t="s">
        <v>260</v>
      </c>
      <c r="D5" s="3" t="s">
        <v>213</v>
      </c>
      <c r="E5" s="1" t="s">
        <v>138</v>
      </c>
      <c r="F5" s="1"/>
      <c r="G5" s="3">
        <v>54</v>
      </c>
      <c r="H5" s="3">
        <v>54</v>
      </c>
      <c r="I5" s="3">
        <v>54</v>
      </c>
      <c r="J5" s="3">
        <v>54</v>
      </c>
      <c r="K5" s="3"/>
      <c r="L5" s="3"/>
      <c r="M5" s="3">
        <v>54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</row>
    <row r="6" spans="1:74" ht="12.75">
      <c r="A6" s="1">
        <v>56</v>
      </c>
      <c r="B6" s="1" t="s">
        <v>129</v>
      </c>
      <c r="C6" s="1" t="s">
        <v>260</v>
      </c>
      <c r="D6" s="1" t="s">
        <v>213</v>
      </c>
      <c r="E6" s="1" t="s">
        <v>138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12.75">
      <c r="A7" s="1">
        <v>57</v>
      </c>
      <c r="B7" s="1" t="s">
        <v>130</v>
      </c>
      <c r="C7" s="1" t="s">
        <v>260</v>
      </c>
      <c r="D7" s="1" t="s">
        <v>213</v>
      </c>
      <c r="E7" s="1" t="s">
        <v>138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12.75">
      <c r="A8" s="1">
        <v>58</v>
      </c>
      <c r="B8" s="1" t="s">
        <v>131</v>
      </c>
      <c r="C8" s="1" t="s">
        <v>260</v>
      </c>
      <c r="D8" s="1" t="s">
        <v>213</v>
      </c>
      <c r="E8" s="1" t="s">
        <v>138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75" ht="12.75">
      <c r="A9" s="1"/>
      <c r="B9" s="1"/>
      <c r="C9" s="4" t="s">
        <v>140</v>
      </c>
      <c r="D9" s="1" t="s">
        <v>213</v>
      </c>
      <c r="E9" s="1" t="s">
        <v>138</v>
      </c>
      <c r="F9" s="1"/>
      <c r="G9" s="1">
        <f>COUNTA(G2:G7)</f>
        <v>3</v>
      </c>
      <c r="H9" s="1">
        <f aca="true" t="shared" si="0" ref="H9:BS9">COUNTA(H2:H7)</f>
        <v>3</v>
      </c>
      <c r="I9" s="1">
        <f t="shared" si="0"/>
        <v>3</v>
      </c>
      <c r="J9" s="1">
        <f t="shared" si="0"/>
        <v>3</v>
      </c>
      <c r="K9" s="1">
        <f t="shared" si="0"/>
        <v>1</v>
      </c>
      <c r="L9" s="1">
        <f t="shared" si="0"/>
        <v>0</v>
      </c>
      <c r="M9" s="1">
        <f t="shared" si="0"/>
        <v>2</v>
      </c>
      <c r="N9" s="1">
        <f t="shared" si="0"/>
        <v>1</v>
      </c>
      <c r="O9" s="1">
        <f t="shared" si="0"/>
        <v>1</v>
      </c>
      <c r="P9" s="1">
        <f t="shared" si="0"/>
        <v>0</v>
      </c>
      <c r="Q9" s="1">
        <f t="shared" si="0"/>
        <v>1</v>
      </c>
      <c r="R9" s="1">
        <f t="shared" si="0"/>
        <v>0</v>
      </c>
      <c r="S9" s="1">
        <f t="shared" si="0"/>
        <v>0</v>
      </c>
      <c r="T9" s="1">
        <f t="shared" si="0"/>
        <v>0</v>
      </c>
      <c r="U9" s="1">
        <f t="shared" si="0"/>
        <v>0</v>
      </c>
      <c r="V9" s="1">
        <f t="shared" si="0"/>
        <v>0</v>
      </c>
      <c r="W9" s="1">
        <f t="shared" si="0"/>
        <v>0</v>
      </c>
      <c r="X9" s="1">
        <f t="shared" si="0"/>
        <v>0</v>
      </c>
      <c r="Y9" s="1">
        <f t="shared" si="0"/>
        <v>0</v>
      </c>
      <c r="Z9" s="1">
        <f t="shared" si="0"/>
        <v>1</v>
      </c>
      <c r="AA9" s="1">
        <f t="shared" si="0"/>
        <v>0</v>
      </c>
      <c r="AB9" s="1">
        <f t="shared" si="0"/>
        <v>0</v>
      </c>
      <c r="AC9" s="1">
        <f t="shared" si="0"/>
        <v>0</v>
      </c>
      <c r="AD9" s="1">
        <f t="shared" si="0"/>
        <v>0</v>
      </c>
      <c r="AE9" s="1">
        <f t="shared" si="0"/>
        <v>0</v>
      </c>
      <c r="AF9" s="1">
        <f t="shared" si="0"/>
        <v>1</v>
      </c>
      <c r="AG9" s="1">
        <f t="shared" si="0"/>
        <v>0</v>
      </c>
      <c r="AH9" s="1">
        <f t="shared" si="0"/>
        <v>0</v>
      </c>
      <c r="AI9" s="1">
        <f t="shared" si="0"/>
        <v>0</v>
      </c>
      <c r="AJ9" s="1">
        <f t="shared" si="0"/>
        <v>0</v>
      </c>
      <c r="AK9" s="1">
        <f t="shared" si="0"/>
        <v>0</v>
      </c>
      <c r="AL9" s="1">
        <f t="shared" si="0"/>
        <v>0</v>
      </c>
      <c r="AM9" s="1">
        <f t="shared" si="0"/>
        <v>0</v>
      </c>
      <c r="AN9" s="1">
        <f t="shared" si="0"/>
        <v>0</v>
      </c>
      <c r="AO9" s="1">
        <f t="shared" si="0"/>
        <v>0</v>
      </c>
      <c r="AP9" s="1">
        <f t="shared" si="0"/>
        <v>0</v>
      </c>
      <c r="AQ9" s="1">
        <f t="shared" si="0"/>
        <v>0</v>
      </c>
      <c r="AR9" s="1">
        <f t="shared" si="0"/>
        <v>0</v>
      </c>
      <c r="AS9" s="1">
        <f t="shared" si="0"/>
        <v>0</v>
      </c>
      <c r="AT9" s="1">
        <f t="shared" si="0"/>
        <v>0</v>
      </c>
      <c r="AU9" s="1">
        <f t="shared" si="0"/>
        <v>0</v>
      </c>
      <c r="AV9" s="1">
        <f t="shared" si="0"/>
        <v>0</v>
      </c>
      <c r="AW9" s="1">
        <f t="shared" si="0"/>
        <v>0</v>
      </c>
      <c r="AX9" s="1">
        <f t="shared" si="0"/>
        <v>0</v>
      </c>
      <c r="AY9" s="1">
        <f t="shared" si="0"/>
        <v>0</v>
      </c>
      <c r="AZ9" s="1">
        <f t="shared" si="0"/>
        <v>0</v>
      </c>
      <c r="BA9" s="1">
        <f t="shared" si="0"/>
        <v>0</v>
      </c>
      <c r="BB9" s="1">
        <f t="shared" si="0"/>
        <v>1</v>
      </c>
      <c r="BC9" s="1">
        <f t="shared" si="0"/>
        <v>0</v>
      </c>
      <c r="BD9" s="1">
        <f t="shared" si="0"/>
        <v>0</v>
      </c>
      <c r="BE9" s="1">
        <f t="shared" si="0"/>
        <v>0</v>
      </c>
      <c r="BF9" s="1">
        <f t="shared" si="0"/>
        <v>0</v>
      </c>
      <c r="BG9" s="1">
        <f t="shared" si="0"/>
        <v>0</v>
      </c>
      <c r="BH9" s="1">
        <f t="shared" si="0"/>
        <v>0</v>
      </c>
      <c r="BI9" s="1">
        <f t="shared" si="0"/>
        <v>0</v>
      </c>
      <c r="BJ9" s="1">
        <f t="shared" si="0"/>
        <v>0</v>
      </c>
      <c r="BK9" s="1">
        <f t="shared" si="0"/>
        <v>0</v>
      </c>
      <c r="BL9" s="1">
        <f t="shared" si="0"/>
        <v>0</v>
      </c>
      <c r="BM9" s="1">
        <f t="shared" si="0"/>
        <v>0</v>
      </c>
      <c r="BN9" s="1">
        <f t="shared" si="0"/>
        <v>0</v>
      </c>
      <c r="BO9" s="1">
        <f t="shared" si="0"/>
        <v>0</v>
      </c>
      <c r="BP9" s="1">
        <f t="shared" si="0"/>
        <v>0</v>
      </c>
      <c r="BQ9" s="1">
        <f t="shared" si="0"/>
        <v>0</v>
      </c>
      <c r="BR9" s="1">
        <f t="shared" si="0"/>
        <v>0</v>
      </c>
      <c r="BS9" s="1">
        <f t="shared" si="0"/>
        <v>0</v>
      </c>
      <c r="BT9" s="1">
        <f>COUNTA(BT2:BT7)</f>
        <v>0</v>
      </c>
      <c r="BU9" s="1">
        <f>COUNTA(BU2:BU7)</f>
        <v>0</v>
      </c>
      <c r="BV9" s="1">
        <f>COUNTA(BV2:BV7)</f>
        <v>0</v>
      </c>
      <c r="BW9" s="1">
        <f>COUNTA(BW2:BW7)</f>
        <v>0</v>
      </c>
    </row>
    <row r="10" spans="1:74" ht="12.75">
      <c r="A10" s="1"/>
      <c r="B10" s="1"/>
      <c r="C10" s="4" t="s">
        <v>141</v>
      </c>
      <c r="E10" s="1"/>
      <c r="F10" s="1"/>
      <c r="G10" s="1" t="str">
        <f>CONCATENATE(G2," ",G3," ",G4," ",G5," ",G6," ",G7," ",G8)</f>
        <v>52 53  54   </v>
      </c>
      <c r="H10" s="1" t="str">
        <f aca="true" t="shared" si="1" ref="H10:BS10">CONCATENATE(H2," ",H3," ",H4," ",H5," ",H6," ",H7," ",H8)</f>
        <v>52 53  54   </v>
      </c>
      <c r="I10" s="1" t="str">
        <f t="shared" si="1"/>
        <v>52 53  54   </v>
      </c>
      <c r="J10" s="1" t="str">
        <f t="shared" si="1"/>
        <v>52 53  54   </v>
      </c>
      <c r="K10" s="1" t="str">
        <f t="shared" si="1"/>
        <v>52      </v>
      </c>
      <c r="L10" s="1" t="str">
        <f t="shared" si="1"/>
        <v>      </v>
      </c>
      <c r="M10" s="1" t="str">
        <f t="shared" si="1"/>
        <v>52   54   </v>
      </c>
      <c r="N10" s="1" t="str">
        <f t="shared" si="1"/>
        <v>52      </v>
      </c>
      <c r="O10" s="1" t="str">
        <f t="shared" si="1"/>
        <v>52      </v>
      </c>
      <c r="P10" s="1" t="str">
        <f t="shared" si="1"/>
        <v>      </v>
      </c>
      <c r="Q10" s="1" t="str">
        <f t="shared" si="1"/>
        <v> 53     </v>
      </c>
      <c r="R10" s="1" t="str">
        <f t="shared" si="1"/>
        <v>      </v>
      </c>
      <c r="S10" s="1" t="str">
        <f t="shared" si="1"/>
        <v>      </v>
      </c>
      <c r="T10" s="1" t="str">
        <f t="shared" si="1"/>
        <v>      </v>
      </c>
      <c r="U10" s="1" t="str">
        <f t="shared" si="1"/>
        <v>      </v>
      </c>
      <c r="V10" s="1" t="str">
        <f t="shared" si="1"/>
        <v>      </v>
      </c>
      <c r="W10" s="1" t="str">
        <f t="shared" si="1"/>
        <v>      </v>
      </c>
      <c r="X10" s="1" t="str">
        <f t="shared" si="1"/>
        <v>      </v>
      </c>
      <c r="Y10" s="1" t="str">
        <f t="shared" si="1"/>
        <v>      </v>
      </c>
      <c r="Z10" s="1" t="str">
        <f t="shared" si="1"/>
        <v>52 (haze index)      </v>
      </c>
      <c r="AA10" s="1" t="str">
        <f t="shared" si="1"/>
        <v>      </v>
      </c>
      <c r="AB10" s="1" t="str">
        <f t="shared" si="1"/>
        <v>      </v>
      </c>
      <c r="AC10" s="1" t="str">
        <f t="shared" si="1"/>
        <v>      </v>
      </c>
      <c r="AD10" s="1" t="str">
        <f t="shared" si="1"/>
        <v>      </v>
      </c>
      <c r="AE10" s="1" t="str">
        <f t="shared" si="1"/>
        <v>      </v>
      </c>
      <c r="AF10" s="1" t="str">
        <f t="shared" si="1"/>
        <v>52      </v>
      </c>
      <c r="AG10" s="1" t="str">
        <f t="shared" si="1"/>
        <v>      </v>
      </c>
      <c r="AH10" s="1" t="str">
        <f t="shared" si="1"/>
        <v>      </v>
      </c>
      <c r="AI10" s="1" t="str">
        <f t="shared" si="1"/>
        <v>      </v>
      </c>
      <c r="AJ10" s="1" t="str">
        <f t="shared" si="1"/>
        <v>      </v>
      </c>
      <c r="AK10" s="1" t="str">
        <f t="shared" si="1"/>
        <v>      </v>
      </c>
      <c r="AL10" s="1" t="str">
        <f t="shared" si="1"/>
        <v>      </v>
      </c>
      <c r="AM10" s="1" t="str">
        <f t="shared" si="1"/>
        <v>      </v>
      </c>
      <c r="AN10" s="1" t="str">
        <f t="shared" si="1"/>
        <v>      </v>
      </c>
      <c r="AO10" s="1" t="str">
        <f t="shared" si="1"/>
        <v>      </v>
      </c>
      <c r="AP10" s="1" t="str">
        <f t="shared" si="1"/>
        <v>      </v>
      </c>
      <c r="AQ10" s="1" t="str">
        <f t="shared" si="1"/>
        <v>      </v>
      </c>
      <c r="AR10" s="1" t="str">
        <f t="shared" si="1"/>
        <v>      </v>
      </c>
      <c r="AS10" s="1" t="str">
        <f t="shared" si="1"/>
        <v>      </v>
      </c>
      <c r="AT10" s="1" t="str">
        <f t="shared" si="1"/>
        <v>      </v>
      </c>
      <c r="AU10" s="1" t="str">
        <f t="shared" si="1"/>
        <v>      </v>
      </c>
      <c r="AV10" s="1" t="str">
        <f t="shared" si="1"/>
        <v>      </v>
      </c>
      <c r="AW10" s="1" t="str">
        <f t="shared" si="1"/>
        <v>      </v>
      </c>
      <c r="AX10" s="1" t="str">
        <f t="shared" si="1"/>
        <v>      </v>
      </c>
      <c r="AY10" s="1" t="str">
        <f t="shared" si="1"/>
        <v>      </v>
      </c>
      <c r="AZ10" s="1" t="str">
        <f t="shared" si="1"/>
        <v>      </v>
      </c>
      <c r="BA10" s="1" t="str">
        <f t="shared" si="1"/>
        <v>      </v>
      </c>
      <c r="BB10" s="1" t="str">
        <f t="shared" si="1"/>
        <v>52      </v>
      </c>
      <c r="BC10" s="1" t="str">
        <f t="shared" si="1"/>
        <v>      </v>
      </c>
      <c r="BD10" s="1" t="str">
        <f t="shared" si="1"/>
        <v>      </v>
      </c>
      <c r="BE10" s="1" t="str">
        <f t="shared" si="1"/>
        <v>      </v>
      </c>
      <c r="BF10" s="1" t="str">
        <f t="shared" si="1"/>
        <v>      </v>
      </c>
      <c r="BG10" s="1" t="str">
        <f t="shared" si="1"/>
        <v>      </v>
      </c>
      <c r="BH10" s="1" t="str">
        <f t="shared" si="1"/>
        <v>      </v>
      </c>
      <c r="BI10" s="1" t="str">
        <f t="shared" si="1"/>
        <v>      </v>
      </c>
      <c r="BJ10" s="1" t="str">
        <f t="shared" si="1"/>
        <v>      </v>
      </c>
      <c r="BK10" s="1" t="str">
        <f t="shared" si="1"/>
        <v>      </v>
      </c>
      <c r="BL10" s="1" t="str">
        <f t="shared" si="1"/>
        <v>      </v>
      </c>
      <c r="BM10" s="1" t="str">
        <f t="shared" si="1"/>
        <v>      </v>
      </c>
      <c r="BN10" s="1" t="str">
        <f t="shared" si="1"/>
        <v>      </v>
      </c>
      <c r="BO10" s="1" t="str">
        <f t="shared" si="1"/>
        <v>      </v>
      </c>
      <c r="BP10" s="1" t="str">
        <f t="shared" si="1"/>
        <v>      </v>
      </c>
      <c r="BQ10" s="1" t="str">
        <f t="shared" si="1"/>
        <v>      </v>
      </c>
      <c r="BR10" s="1" t="str">
        <f t="shared" si="1"/>
        <v>      </v>
      </c>
      <c r="BS10" s="1" t="str">
        <f t="shared" si="1"/>
        <v>      </v>
      </c>
      <c r="BT10" s="1" t="str">
        <f>CONCATENATE(BT2," ",BT3," ",BT4," ",BT5," ",BT6," ",BT7," ",BT8)</f>
        <v>      </v>
      </c>
      <c r="BU10" s="1" t="str">
        <f>CONCATENATE(BU2," ",BU3," ",BU4," ",BU5," ",BU6," ",BU7," ",BU8)</f>
        <v>      </v>
      </c>
      <c r="BV10" s="1" t="str">
        <f>CONCATENATE(BV2," ",BV3," ",BV4," ",BV5," ",BV6," ",BV7," ",BV8)</f>
        <v>      </v>
      </c>
    </row>
    <row r="11" spans="1:74" ht="12.75">
      <c r="A11" s="1"/>
      <c r="B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12.75">
      <c r="A12" s="1"/>
      <c r="B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ht="12.75">
      <c r="A13" s="1">
        <v>50</v>
      </c>
      <c r="B13" s="1" t="s">
        <v>118</v>
      </c>
      <c r="C13" s="1" t="s">
        <v>201</v>
      </c>
      <c r="D13" s="1" t="s">
        <v>389</v>
      </c>
      <c r="E13" s="1" t="s">
        <v>138</v>
      </c>
      <c r="F13" s="1"/>
      <c r="G13" s="1">
        <v>50</v>
      </c>
      <c r="H13" s="1">
        <v>50</v>
      </c>
      <c r="I13" s="1">
        <v>50</v>
      </c>
      <c r="J13" s="1">
        <v>50</v>
      </c>
      <c r="K13" s="3">
        <v>50</v>
      </c>
      <c r="L13" s="1"/>
      <c r="M13" s="1"/>
      <c r="N13" s="1"/>
      <c r="O13" s="1"/>
      <c r="P13" s="1"/>
      <c r="Q13" s="3">
        <v>50</v>
      </c>
      <c r="R13" s="3">
        <v>50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3">
        <v>50</v>
      </c>
      <c r="AF13" s="1"/>
      <c r="AG13" s="3">
        <v>50</v>
      </c>
      <c r="AH13" s="3">
        <v>50</v>
      </c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3">
        <v>50</v>
      </c>
      <c r="BA13" s="3">
        <v>50</v>
      </c>
      <c r="BB13" s="1"/>
      <c r="BC13" s="1"/>
      <c r="BD13" s="1">
        <v>50</v>
      </c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ht="12.75">
      <c r="A14" s="1"/>
      <c r="B14" s="1"/>
      <c r="C14" s="4" t="s">
        <v>140</v>
      </c>
      <c r="D14" s="1" t="s">
        <v>139</v>
      </c>
      <c r="E14" s="1" t="s">
        <v>138</v>
      </c>
      <c r="F14" s="1"/>
      <c r="G14" s="1">
        <f>COUNTA(G13)</f>
        <v>1</v>
      </c>
      <c r="H14" s="1">
        <f aca="true" t="shared" si="2" ref="H14:BS14">COUNTA(H13)</f>
        <v>1</v>
      </c>
      <c r="I14" s="1">
        <f t="shared" si="2"/>
        <v>1</v>
      </c>
      <c r="J14" s="1">
        <f t="shared" si="2"/>
        <v>1</v>
      </c>
      <c r="K14" s="1">
        <f t="shared" si="2"/>
        <v>1</v>
      </c>
      <c r="L14" s="1">
        <f t="shared" si="2"/>
        <v>0</v>
      </c>
      <c r="M14" s="1">
        <f t="shared" si="2"/>
        <v>0</v>
      </c>
      <c r="N14" s="1">
        <f t="shared" si="2"/>
        <v>0</v>
      </c>
      <c r="O14" s="1">
        <f t="shared" si="2"/>
        <v>0</v>
      </c>
      <c r="P14" s="1">
        <f t="shared" si="2"/>
        <v>0</v>
      </c>
      <c r="Q14" s="1">
        <f t="shared" si="2"/>
        <v>1</v>
      </c>
      <c r="R14" s="1">
        <f t="shared" si="2"/>
        <v>1</v>
      </c>
      <c r="S14" s="1">
        <f t="shared" si="2"/>
        <v>0</v>
      </c>
      <c r="T14" s="1">
        <f t="shared" si="2"/>
        <v>0</v>
      </c>
      <c r="U14" s="1">
        <f t="shared" si="2"/>
        <v>0</v>
      </c>
      <c r="V14" s="1">
        <f t="shared" si="2"/>
        <v>0</v>
      </c>
      <c r="W14" s="1">
        <f t="shared" si="2"/>
        <v>0</v>
      </c>
      <c r="X14" s="1">
        <f t="shared" si="2"/>
        <v>0</v>
      </c>
      <c r="Y14" s="1">
        <f t="shared" si="2"/>
        <v>0</v>
      </c>
      <c r="Z14" s="1">
        <f t="shared" si="2"/>
        <v>0</v>
      </c>
      <c r="AA14" s="1">
        <f t="shared" si="2"/>
        <v>0</v>
      </c>
      <c r="AB14" s="1">
        <f t="shared" si="2"/>
        <v>0</v>
      </c>
      <c r="AC14" s="1">
        <f t="shared" si="2"/>
        <v>0</v>
      </c>
      <c r="AD14" s="1">
        <f t="shared" si="2"/>
        <v>0</v>
      </c>
      <c r="AE14" s="1">
        <f t="shared" si="2"/>
        <v>1</v>
      </c>
      <c r="AF14" s="1">
        <f t="shared" si="2"/>
        <v>0</v>
      </c>
      <c r="AG14" s="1">
        <f t="shared" si="2"/>
        <v>1</v>
      </c>
      <c r="AH14" s="1">
        <f t="shared" si="2"/>
        <v>1</v>
      </c>
      <c r="AI14" s="1">
        <f t="shared" si="2"/>
        <v>0</v>
      </c>
      <c r="AJ14" s="1">
        <f t="shared" si="2"/>
        <v>0</v>
      </c>
      <c r="AK14" s="1">
        <f t="shared" si="2"/>
        <v>0</v>
      </c>
      <c r="AL14" s="1">
        <f t="shared" si="2"/>
        <v>0</v>
      </c>
      <c r="AM14" s="1">
        <f t="shared" si="2"/>
        <v>0</v>
      </c>
      <c r="AN14" s="1">
        <f t="shared" si="2"/>
        <v>0</v>
      </c>
      <c r="AO14" s="1">
        <f t="shared" si="2"/>
        <v>0</v>
      </c>
      <c r="AP14" s="1">
        <f t="shared" si="2"/>
        <v>0</v>
      </c>
      <c r="AQ14" s="1">
        <f t="shared" si="2"/>
        <v>0</v>
      </c>
      <c r="AR14" s="1">
        <f t="shared" si="2"/>
        <v>0</v>
      </c>
      <c r="AS14" s="1">
        <f t="shared" si="2"/>
        <v>0</v>
      </c>
      <c r="AT14" s="1">
        <f t="shared" si="2"/>
        <v>0</v>
      </c>
      <c r="AU14" s="1">
        <f t="shared" si="2"/>
        <v>0</v>
      </c>
      <c r="AV14" s="1">
        <f t="shared" si="2"/>
        <v>0</v>
      </c>
      <c r="AW14" s="1">
        <f t="shared" si="2"/>
        <v>0</v>
      </c>
      <c r="AX14" s="1">
        <f t="shared" si="2"/>
        <v>0</v>
      </c>
      <c r="AY14" s="1">
        <f t="shared" si="2"/>
        <v>0</v>
      </c>
      <c r="AZ14" s="1">
        <f t="shared" si="2"/>
        <v>1</v>
      </c>
      <c r="BA14" s="1">
        <f t="shared" si="2"/>
        <v>1</v>
      </c>
      <c r="BB14" s="1">
        <f t="shared" si="2"/>
        <v>0</v>
      </c>
      <c r="BC14" s="1">
        <f t="shared" si="2"/>
        <v>0</v>
      </c>
      <c r="BD14" s="1">
        <f t="shared" si="2"/>
        <v>1</v>
      </c>
      <c r="BE14" s="1">
        <f t="shared" si="2"/>
        <v>0</v>
      </c>
      <c r="BF14" s="1">
        <f t="shared" si="2"/>
        <v>0</v>
      </c>
      <c r="BG14" s="1">
        <f t="shared" si="2"/>
        <v>0</v>
      </c>
      <c r="BH14" s="1">
        <f t="shared" si="2"/>
        <v>0</v>
      </c>
      <c r="BI14" s="1">
        <f t="shared" si="2"/>
        <v>0</v>
      </c>
      <c r="BJ14" s="1">
        <f t="shared" si="2"/>
        <v>0</v>
      </c>
      <c r="BK14" s="1">
        <f t="shared" si="2"/>
        <v>0</v>
      </c>
      <c r="BL14" s="1">
        <f t="shared" si="2"/>
        <v>0</v>
      </c>
      <c r="BM14" s="1">
        <f t="shared" si="2"/>
        <v>0</v>
      </c>
      <c r="BN14" s="1">
        <f t="shared" si="2"/>
        <v>0</v>
      </c>
      <c r="BO14" s="1">
        <f t="shared" si="2"/>
        <v>0</v>
      </c>
      <c r="BP14" s="1">
        <f t="shared" si="2"/>
        <v>0</v>
      </c>
      <c r="BQ14" s="1">
        <f t="shared" si="2"/>
        <v>0</v>
      </c>
      <c r="BR14" s="1">
        <f t="shared" si="2"/>
        <v>0</v>
      </c>
      <c r="BS14" s="1">
        <f t="shared" si="2"/>
        <v>0</v>
      </c>
      <c r="BT14" s="1">
        <f>COUNTA(BT13)</f>
        <v>0</v>
      </c>
      <c r="BU14" s="1">
        <f>COUNTA(BU13)</f>
        <v>0</v>
      </c>
      <c r="BV14" s="1">
        <f>COUNTA(BV13)</f>
        <v>0</v>
      </c>
    </row>
    <row r="15" spans="1:74" ht="12.75">
      <c r="A15" s="1"/>
      <c r="B15" s="1"/>
      <c r="C15" s="4" t="s">
        <v>141</v>
      </c>
      <c r="D15" s="1" t="s">
        <v>139</v>
      </c>
      <c r="E15" s="1" t="s">
        <v>138</v>
      </c>
      <c r="F15" s="1"/>
      <c r="G15" s="1">
        <f>G13</f>
        <v>50</v>
      </c>
      <c r="H15" s="1">
        <f aca="true" t="shared" si="3" ref="H15:BS15">H13</f>
        <v>50</v>
      </c>
      <c r="I15" s="1">
        <f t="shared" si="3"/>
        <v>50</v>
      </c>
      <c r="J15" s="1">
        <f t="shared" si="3"/>
        <v>50</v>
      </c>
      <c r="K15" s="1">
        <f t="shared" si="3"/>
        <v>50</v>
      </c>
      <c r="L15" s="1">
        <f t="shared" si="3"/>
        <v>0</v>
      </c>
      <c r="M15" s="1">
        <f t="shared" si="3"/>
        <v>0</v>
      </c>
      <c r="N15" s="1">
        <f t="shared" si="3"/>
        <v>0</v>
      </c>
      <c r="O15" s="1">
        <f t="shared" si="3"/>
        <v>0</v>
      </c>
      <c r="P15" s="1">
        <f t="shared" si="3"/>
        <v>0</v>
      </c>
      <c r="Q15" s="1">
        <f t="shared" si="3"/>
        <v>50</v>
      </c>
      <c r="R15" s="1">
        <f t="shared" si="3"/>
        <v>50</v>
      </c>
      <c r="S15" s="1">
        <f t="shared" si="3"/>
        <v>0</v>
      </c>
      <c r="T15" s="1">
        <f t="shared" si="3"/>
        <v>0</v>
      </c>
      <c r="U15" s="1">
        <f t="shared" si="3"/>
        <v>0</v>
      </c>
      <c r="V15" s="1">
        <f t="shared" si="3"/>
        <v>0</v>
      </c>
      <c r="W15" s="1">
        <f t="shared" si="3"/>
        <v>0</v>
      </c>
      <c r="X15" s="1">
        <f t="shared" si="3"/>
        <v>0</v>
      </c>
      <c r="Y15" s="1">
        <f t="shared" si="3"/>
        <v>0</v>
      </c>
      <c r="Z15" s="1">
        <f t="shared" si="3"/>
        <v>0</v>
      </c>
      <c r="AA15" s="1">
        <f t="shared" si="3"/>
        <v>0</v>
      </c>
      <c r="AB15" s="1">
        <f t="shared" si="3"/>
        <v>0</v>
      </c>
      <c r="AC15" s="1">
        <f t="shared" si="3"/>
        <v>0</v>
      </c>
      <c r="AD15" s="1">
        <f t="shared" si="3"/>
        <v>0</v>
      </c>
      <c r="AE15" s="1">
        <f t="shared" si="3"/>
        <v>50</v>
      </c>
      <c r="AF15" s="1">
        <f t="shared" si="3"/>
        <v>0</v>
      </c>
      <c r="AG15" s="1">
        <f t="shared" si="3"/>
        <v>50</v>
      </c>
      <c r="AH15" s="1">
        <f t="shared" si="3"/>
        <v>50</v>
      </c>
      <c r="AI15" s="1">
        <f t="shared" si="3"/>
        <v>0</v>
      </c>
      <c r="AJ15" s="1">
        <f t="shared" si="3"/>
        <v>0</v>
      </c>
      <c r="AK15" s="1">
        <f t="shared" si="3"/>
        <v>0</v>
      </c>
      <c r="AL15" s="1">
        <f t="shared" si="3"/>
        <v>0</v>
      </c>
      <c r="AM15" s="1">
        <f t="shared" si="3"/>
        <v>0</v>
      </c>
      <c r="AN15" s="1">
        <f t="shared" si="3"/>
        <v>0</v>
      </c>
      <c r="AO15" s="1">
        <f t="shared" si="3"/>
        <v>0</v>
      </c>
      <c r="AP15" s="1">
        <f t="shared" si="3"/>
        <v>0</v>
      </c>
      <c r="AQ15" s="1">
        <f t="shared" si="3"/>
        <v>0</v>
      </c>
      <c r="AR15" s="1">
        <f t="shared" si="3"/>
        <v>0</v>
      </c>
      <c r="AS15" s="1">
        <f t="shared" si="3"/>
        <v>0</v>
      </c>
      <c r="AT15" s="1">
        <f t="shared" si="3"/>
        <v>0</v>
      </c>
      <c r="AU15" s="1">
        <f t="shared" si="3"/>
        <v>0</v>
      </c>
      <c r="AV15" s="1">
        <f t="shared" si="3"/>
        <v>0</v>
      </c>
      <c r="AW15" s="1">
        <f t="shared" si="3"/>
        <v>0</v>
      </c>
      <c r="AX15" s="1">
        <f t="shared" si="3"/>
        <v>0</v>
      </c>
      <c r="AY15" s="1">
        <f t="shared" si="3"/>
        <v>0</v>
      </c>
      <c r="AZ15" s="1">
        <f t="shared" si="3"/>
        <v>50</v>
      </c>
      <c r="BA15" s="1">
        <f t="shared" si="3"/>
        <v>50</v>
      </c>
      <c r="BB15" s="1">
        <f t="shared" si="3"/>
        <v>0</v>
      </c>
      <c r="BC15" s="1">
        <f t="shared" si="3"/>
        <v>0</v>
      </c>
      <c r="BD15" s="1">
        <f t="shared" si="3"/>
        <v>50</v>
      </c>
      <c r="BE15" s="1">
        <f t="shared" si="3"/>
        <v>0</v>
      </c>
      <c r="BF15" s="1">
        <f t="shared" si="3"/>
        <v>0</v>
      </c>
      <c r="BG15" s="1">
        <f t="shared" si="3"/>
        <v>0</v>
      </c>
      <c r="BH15" s="1">
        <f t="shared" si="3"/>
        <v>0</v>
      </c>
      <c r="BI15" s="1">
        <f t="shared" si="3"/>
        <v>0</v>
      </c>
      <c r="BJ15" s="1">
        <f t="shared" si="3"/>
        <v>0</v>
      </c>
      <c r="BK15" s="1">
        <f t="shared" si="3"/>
        <v>0</v>
      </c>
      <c r="BL15" s="1">
        <f t="shared" si="3"/>
        <v>0</v>
      </c>
      <c r="BM15" s="1">
        <f t="shared" si="3"/>
        <v>0</v>
      </c>
      <c r="BN15" s="1">
        <f t="shared" si="3"/>
        <v>0</v>
      </c>
      <c r="BO15" s="1">
        <f t="shared" si="3"/>
        <v>0</v>
      </c>
      <c r="BP15" s="1">
        <f t="shared" si="3"/>
        <v>0</v>
      </c>
      <c r="BQ15" s="1">
        <f t="shared" si="3"/>
        <v>0</v>
      </c>
      <c r="BR15" s="1">
        <f t="shared" si="3"/>
        <v>0</v>
      </c>
      <c r="BS15" s="1">
        <f t="shared" si="3"/>
        <v>0</v>
      </c>
      <c r="BT15" s="1">
        <f>BT13</f>
        <v>0</v>
      </c>
      <c r="BU15" s="1">
        <f>BU13</f>
        <v>0</v>
      </c>
      <c r="BV15" s="1">
        <f>BV13</f>
        <v>0</v>
      </c>
    </row>
    <row r="16" spans="1:74" ht="12.75">
      <c r="A16" s="1"/>
      <c r="B16" s="1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3"/>
      <c r="R16" s="3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3"/>
      <c r="AF16" s="1"/>
      <c r="AG16" s="3"/>
      <c r="AH16" s="3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3"/>
      <c r="BA16" s="3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ht="12.75">
      <c r="A17" s="1"/>
      <c r="B17" s="1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3"/>
      <c r="R17" s="3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3"/>
      <c r="AF17" s="1"/>
      <c r="AG17" s="3"/>
      <c r="AH17" s="3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3"/>
      <c r="BA17" s="3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ht="12.75">
      <c r="A18" s="1">
        <v>35</v>
      </c>
      <c r="B18" s="1" t="s">
        <v>267</v>
      </c>
      <c r="C18" s="1" t="s">
        <v>388</v>
      </c>
      <c r="D18" s="1" t="s">
        <v>204</v>
      </c>
      <c r="E18" s="1" t="s">
        <v>138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12.75">
      <c r="A19" s="1">
        <v>37</v>
      </c>
      <c r="B19" s="1" t="s">
        <v>269</v>
      </c>
      <c r="C19" s="1" t="s">
        <v>270</v>
      </c>
      <c r="D19" s="1" t="s">
        <v>204</v>
      </c>
      <c r="E19" s="1" t="s">
        <v>138</v>
      </c>
      <c r="F19" s="1"/>
      <c r="G19" s="1">
        <v>37</v>
      </c>
      <c r="H19" s="1">
        <v>37</v>
      </c>
      <c r="I19" s="1">
        <v>37</v>
      </c>
      <c r="J19" s="1">
        <v>37</v>
      </c>
      <c r="K19" s="1">
        <v>37</v>
      </c>
      <c r="L19" s="1"/>
      <c r="M19" s="1">
        <v>37</v>
      </c>
      <c r="N19" s="1"/>
      <c r="O19" s="1">
        <v>37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3">
        <v>37</v>
      </c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>
        <v>37</v>
      </c>
      <c r="BK19" s="1"/>
      <c r="BL19" s="1"/>
      <c r="BM19" s="1"/>
      <c r="BN19" s="1"/>
      <c r="BO19" s="1"/>
      <c r="BP19" s="1"/>
      <c r="BQ19" s="1"/>
      <c r="BR19" s="1"/>
      <c r="BS19" s="1">
        <v>37</v>
      </c>
      <c r="BT19" s="1"/>
      <c r="BU19" s="1"/>
      <c r="BV19" s="1"/>
    </row>
    <row r="20" spans="1:74" ht="12.75">
      <c r="A20" s="1">
        <v>60</v>
      </c>
      <c r="B20" s="1" t="s">
        <v>134</v>
      </c>
      <c r="C20" s="1" t="s">
        <v>202</v>
      </c>
      <c r="D20" s="1" t="s">
        <v>204</v>
      </c>
      <c r="E20" s="1" t="s">
        <v>138</v>
      </c>
      <c r="F20" s="1"/>
      <c r="G20" s="1">
        <v>60</v>
      </c>
      <c r="H20" s="1">
        <v>60</v>
      </c>
      <c r="I20" s="1">
        <v>60</v>
      </c>
      <c r="J20" s="1">
        <v>60</v>
      </c>
      <c r="K20" s="1">
        <v>60</v>
      </c>
      <c r="L20" s="1">
        <v>60</v>
      </c>
      <c r="M20" s="1"/>
      <c r="N20" s="1">
        <v>60</v>
      </c>
      <c r="O20" s="1">
        <v>60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>
        <v>60</v>
      </c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>
        <v>60</v>
      </c>
      <c r="BE20" s="1">
        <v>60</v>
      </c>
      <c r="BF20" s="1"/>
      <c r="BG20" s="1"/>
      <c r="BH20" s="1">
        <v>60</v>
      </c>
      <c r="BI20" s="1"/>
      <c r="BJ20" s="1"/>
      <c r="BK20" s="1"/>
      <c r="BL20" s="1">
        <v>60</v>
      </c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ht="12.75">
      <c r="A21" s="1">
        <v>61</v>
      </c>
      <c r="B21" s="1" t="s">
        <v>135</v>
      </c>
      <c r="C21" s="1" t="s">
        <v>202</v>
      </c>
      <c r="D21" s="1" t="s">
        <v>204</v>
      </c>
      <c r="E21" s="1" t="s">
        <v>138</v>
      </c>
      <c r="F21" s="1"/>
      <c r="G21" s="1">
        <v>61</v>
      </c>
      <c r="H21" s="1">
        <v>61</v>
      </c>
      <c r="I21" s="1">
        <v>61</v>
      </c>
      <c r="J21" s="1">
        <v>61</v>
      </c>
      <c r="K21" s="1">
        <v>61</v>
      </c>
      <c r="L21" s="1">
        <v>61</v>
      </c>
      <c r="M21" s="1"/>
      <c r="N21" s="1"/>
      <c r="O21" s="1">
        <v>61</v>
      </c>
      <c r="P21" s="1"/>
      <c r="Q21" s="1"/>
      <c r="R21" s="1"/>
      <c r="S21" s="1"/>
      <c r="T21" s="1">
        <v>61</v>
      </c>
      <c r="U21" s="1"/>
      <c r="V21" s="1">
        <v>61</v>
      </c>
      <c r="W21" s="1"/>
      <c r="X21" s="1"/>
      <c r="Y21" s="1"/>
      <c r="Z21" s="1">
        <v>61</v>
      </c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12.75">
      <c r="A22" s="1"/>
      <c r="B22" s="1"/>
      <c r="C22" s="4" t="s">
        <v>140</v>
      </c>
      <c r="D22" s="1" t="s">
        <v>204</v>
      </c>
      <c r="E22" s="1" t="s">
        <v>138</v>
      </c>
      <c r="F22" s="1"/>
      <c r="G22" s="1">
        <f>COUNTA(G19:G21)</f>
        <v>3</v>
      </c>
      <c r="H22" s="1">
        <f aca="true" t="shared" si="4" ref="H22:BS22">COUNTA(H19:H21)</f>
        <v>3</v>
      </c>
      <c r="I22" s="1">
        <f t="shared" si="4"/>
        <v>3</v>
      </c>
      <c r="J22" s="1">
        <f t="shared" si="4"/>
        <v>3</v>
      </c>
      <c r="K22" s="1">
        <f t="shared" si="4"/>
        <v>3</v>
      </c>
      <c r="L22" s="1">
        <f t="shared" si="4"/>
        <v>2</v>
      </c>
      <c r="M22" s="1">
        <f t="shared" si="4"/>
        <v>1</v>
      </c>
      <c r="N22" s="1">
        <f t="shared" si="4"/>
        <v>1</v>
      </c>
      <c r="O22" s="1">
        <f t="shared" si="4"/>
        <v>3</v>
      </c>
      <c r="P22" s="1">
        <f t="shared" si="4"/>
        <v>0</v>
      </c>
      <c r="Q22" s="1">
        <f t="shared" si="4"/>
        <v>0</v>
      </c>
      <c r="R22" s="1">
        <f t="shared" si="4"/>
        <v>0</v>
      </c>
      <c r="S22" s="1">
        <f t="shared" si="4"/>
        <v>0</v>
      </c>
      <c r="T22" s="1">
        <f t="shared" si="4"/>
        <v>1</v>
      </c>
      <c r="U22" s="1">
        <f t="shared" si="4"/>
        <v>0</v>
      </c>
      <c r="V22" s="1">
        <f t="shared" si="4"/>
        <v>1</v>
      </c>
      <c r="W22" s="1">
        <f t="shared" si="4"/>
        <v>0</v>
      </c>
      <c r="X22" s="1">
        <f t="shared" si="4"/>
        <v>0</v>
      </c>
      <c r="Y22" s="1">
        <f t="shared" si="4"/>
        <v>0</v>
      </c>
      <c r="Z22" s="1">
        <f t="shared" si="4"/>
        <v>1</v>
      </c>
      <c r="AA22" s="1">
        <f t="shared" si="4"/>
        <v>0</v>
      </c>
      <c r="AB22" s="1">
        <f t="shared" si="4"/>
        <v>0</v>
      </c>
      <c r="AC22" s="1">
        <f t="shared" si="4"/>
        <v>0</v>
      </c>
      <c r="AD22" s="1">
        <f t="shared" si="4"/>
        <v>0</v>
      </c>
      <c r="AE22" s="1">
        <f t="shared" si="4"/>
        <v>0</v>
      </c>
      <c r="AF22" s="1">
        <f t="shared" si="4"/>
        <v>0</v>
      </c>
      <c r="AG22" s="1">
        <f t="shared" si="4"/>
        <v>1</v>
      </c>
      <c r="AH22" s="1">
        <f t="shared" si="4"/>
        <v>1</v>
      </c>
      <c r="AI22" s="1">
        <f t="shared" si="4"/>
        <v>0</v>
      </c>
      <c r="AJ22" s="1">
        <f t="shared" si="4"/>
        <v>0</v>
      </c>
      <c r="AK22" s="1">
        <f t="shared" si="4"/>
        <v>0</v>
      </c>
      <c r="AL22" s="1">
        <f t="shared" si="4"/>
        <v>0</v>
      </c>
      <c r="AM22" s="1">
        <f t="shared" si="4"/>
        <v>0</v>
      </c>
      <c r="AN22" s="1">
        <f t="shared" si="4"/>
        <v>0</v>
      </c>
      <c r="AO22" s="1">
        <f t="shared" si="4"/>
        <v>0</v>
      </c>
      <c r="AP22" s="1">
        <f t="shared" si="4"/>
        <v>0</v>
      </c>
      <c r="AQ22" s="1">
        <f t="shared" si="4"/>
        <v>0</v>
      </c>
      <c r="AR22" s="1">
        <f t="shared" si="4"/>
        <v>0</v>
      </c>
      <c r="AS22" s="1">
        <f t="shared" si="4"/>
        <v>0</v>
      </c>
      <c r="AT22" s="1">
        <f t="shared" si="4"/>
        <v>0</v>
      </c>
      <c r="AU22" s="1">
        <f t="shared" si="4"/>
        <v>0</v>
      </c>
      <c r="AV22" s="1">
        <f t="shared" si="4"/>
        <v>0</v>
      </c>
      <c r="AW22" s="1">
        <f t="shared" si="4"/>
        <v>0</v>
      </c>
      <c r="AX22" s="1">
        <f t="shared" si="4"/>
        <v>0</v>
      </c>
      <c r="AY22" s="1">
        <f t="shared" si="4"/>
        <v>0</v>
      </c>
      <c r="AZ22" s="1">
        <f t="shared" si="4"/>
        <v>0</v>
      </c>
      <c r="BA22" s="1">
        <f t="shared" si="4"/>
        <v>0</v>
      </c>
      <c r="BB22" s="1">
        <f t="shared" si="4"/>
        <v>0</v>
      </c>
      <c r="BC22" s="1">
        <f t="shared" si="4"/>
        <v>0</v>
      </c>
      <c r="BD22" s="1">
        <f t="shared" si="4"/>
        <v>1</v>
      </c>
      <c r="BE22" s="1">
        <f t="shared" si="4"/>
        <v>1</v>
      </c>
      <c r="BF22" s="1">
        <f t="shared" si="4"/>
        <v>0</v>
      </c>
      <c r="BG22" s="1">
        <f t="shared" si="4"/>
        <v>0</v>
      </c>
      <c r="BH22" s="1">
        <f t="shared" si="4"/>
        <v>1</v>
      </c>
      <c r="BI22" s="1">
        <f t="shared" si="4"/>
        <v>0</v>
      </c>
      <c r="BJ22" s="1">
        <f t="shared" si="4"/>
        <v>1</v>
      </c>
      <c r="BK22" s="1">
        <f t="shared" si="4"/>
        <v>0</v>
      </c>
      <c r="BL22" s="1">
        <f t="shared" si="4"/>
        <v>1</v>
      </c>
      <c r="BM22" s="1">
        <f t="shared" si="4"/>
        <v>0</v>
      </c>
      <c r="BN22" s="1">
        <f t="shared" si="4"/>
        <v>0</v>
      </c>
      <c r="BO22" s="1">
        <f t="shared" si="4"/>
        <v>0</v>
      </c>
      <c r="BP22" s="1">
        <f t="shared" si="4"/>
        <v>0</v>
      </c>
      <c r="BQ22" s="1">
        <f t="shared" si="4"/>
        <v>0</v>
      </c>
      <c r="BR22" s="1">
        <f t="shared" si="4"/>
        <v>0</v>
      </c>
      <c r="BS22" s="1">
        <f t="shared" si="4"/>
        <v>1</v>
      </c>
      <c r="BT22" s="1">
        <f>COUNTA(BT19:BT21)</f>
        <v>0</v>
      </c>
      <c r="BU22" s="1">
        <f>COUNTA(BU19:BU21)</f>
        <v>0</v>
      </c>
      <c r="BV22" s="1">
        <f>COUNTA(BV19:BV21)</f>
        <v>0</v>
      </c>
    </row>
    <row r="23" spans="1:74" ht="12.75">
      <c r="A23" s="1"/>
      <c r="B23" s="1"/>
      <c r="C23" s="4" t="s">
        <v>141</v>
      </c>
      <c r="E23" s="1"/>
      <c r="F23" s="1"/>
      <c r="G23" s="1" t="str">
        <f>CONCATENATE(G19," ",G20," ",G21)</f>
        <v>37 60 61</v>
      </c>
      <c r="H23" s="1" t="str">
        <f aca="true" t="shared" si="5" ref="H23:BS23">CONCATENATE(H19," ",H20," ",H21)</f>
        <v>37 60 61</v>
      </c>
      <c r="I23" s="1" t="str">
        <f t="shared" si="5"/>
        <v>37 60 61</v>
      </c>
      <c r="J23" s="1" t="str">
        <f t="shared" si="5"/>
        <v>37 60 61</v>
      </c>
      <c r="K23" s="1" t="str">
        <f t="shared" si="5"/>
        <v>37 60 61</v>
      </c>
      <c r="L23" s="1" t="str">
        <f t="shared" si="5"/>
        <v> 60 61</v>
      </c>
      <c r="M23" s="1" t="str">
        <f t="shared" si="5"/>
        <v>37  </v>
      </c>
      <c r="N23" s="1" t="str">
        <f t="shared" si="5"/>
        <v> 60 </v>
      </c>
      <c r="O23" s="1" t="str">
        <f t="shared" si="5"/>
        <v>37 60 61</v>
      </c>
      <c r="P23" s="1" t="str">
        <f t="shared" si="5"/>
        <v>  </v>
      </c>
      <c r="Q23" s="1" t="str">
        <f t="shared" si="5"/>
        <v>  </v>
      </c>
      <c r="R23" s="1" t="str">
        <f t="shared" si="5"/>
        <v>  </v>
      </c>
      <c r="S23" s="1" t="str">
        <f t="shared" si="5"/>
        <v>  </v>
      </c>
      <c r="T23" s="1" t="str">
        <f t="shared" si="5"/>
        <v>  61</v>
      </c>
      <c r="U23" s="1" t="str">
        <f t="shared" si="5"/>
        <v>  </v>
      </c>
      <c r="V23" s="1" t="str">
        <f t="shared" si="5"/>
        <v>  61</v>
      </c>
      <c r="W23" s="1" t="str">
        <f t="shared" si="5"/>
        <v>  </v>
      </c>
      <c r="X23" s="1" t="str">
        <f t="shared" si="5"/>
        <v>  </v>
      </c>
      <c r="Y23" s="1" t="str">
        <f t="shared" si="5"/>
        <v>  </v>
      </c>
      <c r="Z23" s="1" t="str">
        <f t="shared" si="5"/>
        <v>  61</v>
      </c>
      <c r="AA23" s="1" t="str">
        <f t="shared" si="5"/>
        <v>  </v>
      </c>
      <c r="AB23" s="1" t="str">
        <f t="shared" si="5"/>
        <v>  </v>
      </c>
      <c r="AC23" s="1" t="str">
        <f t="shared" si="5"/>
        <v>  </v>
      </c>
      <c r="AD23" s="1" t="str">
        <f t="shared" si="5"/>
        <v>  </v>
      </c>
      <c r="AE23" s="1" t="str">
        <f t="shared" si="5"/>
        <v>  </v>
      </c>
      <c r="AF23" s="1" t="str">
        <f t="shared" si="5"/>
        <v>  </v>
      </c>
      <c r="AG23" s="1" t="str">
        <f t="shared" si="5"/>
        <v>37  </v>
      </c>
      <c r="AH23" s="1" t="str">
        <f t="shared" si="5"/>
        <v> 60 </v>
      </c>
      <c r="AI23" s="1" t="str">
        <f t="shared" si="5"/>
        <v>  </v>
      </c>
      <c r="AJ23" s="1" t="str">
        <f t="shared" si="5"/>
        <v>  </v>
      </c>
      <c r="AK23" s="1" t="str">
        <f t="shared" si="5"/>
        <v>  </v>
      </c>
      <c r="AL23" s="1" t="str">
        <f t="shared" si="5"/>
        <v>  </v>
      </c>
      <c r="AM23" s="1" t="str">
        <f t="shared" si="5"/>
        <v>  </v>
      </c>
      <c r="AN23" s="1" t="str">
        <f t="shared" si="5"/>
        <v>  </v>
      </c>
      <c r="AO23" s="1" t="str">
        <f t="shared" si="5"/>
        <v>  </v>
      </c>
      <c r="AP23" s="1" t="str">
        <f t="shared" si="5"/>
        <v>  </v>
      </c>
      <c r="AQ23" s="1" t="str">
        <f t="shared" si="5"/>
        <v>  </v>
      </c>
      <c r="AR23" s="1" t="str">
        <f t="shared" si="5"/>
        <v>  </v>
      </c>
      <c r="AS23" s="1" t="str">
        <f t="shared" si="5"/>
        <v>  </v>
      </c>
      <c r="AT23" s="1" t="str">
        <f t="shared" si="5"/>
        <v>  </v>
      </c>
      <c r="AU23" s="1" t="str">
        <f t="shared" si="5"/>
        <v>  </v>
      </c>
      <c r="AV23" s="1" t="str">
        <f t="shared" si="5"/>
        <v>  </v>
      </c>
      <c r="AW23" s="1" t="str">
        <f t="shared" si="5"/>
        <v>  </v>
      </c>
      <c r="AX23" s="1" t="str">
        <f t="shared" si="5"/>
        <v>  </v>
      </c>
      <c r="AY23" s="1" t="str">
        <f t="shared" si="5"/>
        <v>  </v>
      </c>
      <c r="AZ23" s="1" t="str">
        <f t="shared" si="5"/>
        <v>  </v>
      </c>
      <c r="BA23" s="1" t="str">
        <f t="shared" si="5"/>
        <v>  </v>
      </c>
      <c r="BB23" s="1" t="str">
        <f t="shared" si="5"/>
        <v>  </v>
      </c>
      <c r="BC23" s="1" t="str">
        <f t="shared" si="5"/>
        <v>  </v>
      </c>
      <c r="BD23" s="1" t="str">
        <f t="shared" si="5"/>
        <v> 60 </v>
      </c>
      <c r="BE23" s="1" t="str">
        <f t="shared" si="5"/>
        <v> 60 </v>
      </c>
      <c r="BF23" s="1" t="str">
        <f t="shared" si="5"/>
        <v>  </v>
      </c>
      <c r="BG23" s="1" t="str">
        <f t="shared" si="5"/>
        <v>  </v>
      </c>
      <c r="BH23" s="1" t="str">
        <f t="shared" si="5"/>
        <v> 60 </v>
      </c>
      <c r="BI23" s="1" t="str">
        <f t="shared" si="5"/>
        <v>  </v>
      </c>
      <c r="BJ23" s="1" t="str">
        <f t="shared" si="5"/>
        <v>37  </v>
      </c>
      <c r="BK23" s="1" t="str">
        <f t="shared" si="5"/>
        <v>  </v>
      </c>
      <c r="BL23" s="1" t="str">
        <f t="shared" si="5"/>
        <v> 60 </v>
      </c>
      <c r="BM23" s="1" t="str">
        <f t="shared" si="5"/>
        <v>  </v>
      </c>
      <c r="BN23" s="1" t="str">
        <f t="shared" si="5"/>
        <v>  </v>
      </c>
      <c r="BO23" s="1" t="str">
        <f t="shared" si="5"/>
        <v>  </v>
      </c>
      <c r="BP23" s="1" t="str">
        <f t="shared" si="5"/>
        <v>  </v>
      </c>
      <c r="BQ23" s="1" t="str">
        <f t="shared" si="5"/>
        <v>  </v>
      </c>
      <c r="BR23" s="1" t="str">
        <f t="shared" si="5"/>
        <v>  </v>
      </c>
      <c r="BS23" s="1" t="str">
        <f t="shared" si="5"/>
        <v>37  </v>
      </c>
      <c r="BT23" s="1" t="str">
        <f>CONCATENATE(BT19," ",BT20," ",BT21)</f>
        <v>  </v>
      </c>
      <c r="BU23" s="1" t="str">
        <f>CONCATENATE(BU19," ",BU20," ",BU21)</f>
        <v>  </v>
      </c>
      <c r="BV23" s="1" t="str">
        <f>CONCATENATE(BV19," ",BV20," ",BV21)</f>
        <v>  </v>
      </c>
    </row>
    <row r="24" spans="1:74" ht="12.75">
      <c r="A24" s="1"/>
      <c r="B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12.75">
      <c r="A25" s="1"/>
      <c r="B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12.75">
      <c r="A26" s="1">
        <v>9</v>
      </c>
      <c r="B26" s="1" t="s">
        <v>209</v>
      </c>
      <c r="C26" s="1" t="s">
        <v>202</v>
      </c>
      <c r="D26" s="1" t="s">
        <v>203</v>
      </c>
      <c r="E26" s="2" t="s">
        <v>138</v>
      </c>
      <c r="F26" s="2"/>
      <c r="G26" s="1">
        <v>9</v>
      </c>
      <c r="H26" s="1">
        <v>9</v>
      </c>
      <c r="I26" s="1">
        <v>9</v>
      </c>
      <c r="J26" s="1">
        <v>9</v>
      </c>
      <c r="K26" s="1">
        <v>9</v>
      </c>
      <c r="L26" s="1">
        <v>9</v>
      </c>
      <c r="M26" s="1">
        <v>9</v>
      </c>
      <c r="N26" s="1"/>
      <c r="O26" s="1">
        <v>9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v>9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 t="s">
        <v>226</v>
      </c>
      <c r="BG26" s="1"/>
      <c r="BH26" s="1"/>
      <c r="BI26" s="1"/>
      <c r="BJ26" s="1">
        <v>9</v>
      </c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12.75">
      <c r="A27" s="1">
        <v>59</v>
      </c>
      <c r="B27" s="1" t="s">
        <v>132</v>
      </c>
      <c r="C27" s="1" t="s">
        <v>202</v>
      </c>
      <c r="D27" s="1" t="s">
        <v>203</v>
      </c>
      <c r="E27" s="1" t="s">
        <v>138</v>
      </c>
      <c r="F27" s="1"/>
      <c r="G27" s="1">
        <v>59</v>
      </c>
      <c r="H27" s="1"/>
      <c r="I27" s="1"/>
      <c r="J27" s="1">
        <v>59</v>
      </c>
      <c r="K27" s="1"/>
      <c r="L27" s="1">
        <v>59</v>
      </c>
      <c r="M27" s="1"/>
      <c r="N27" s="1">
        <v>59</v>
      </c>
      <c r="O27" s="1"/>
      <c r="P27" s="1"/>
      <c r="Q27" s="1"/>
      <c r="R27" s="1"/>
      <c r="S27" s="1">
        <v>59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>
        <v>59</v>
      </c>
      <c r="BE27" s="1">
        <v>59</v>
      </c>
      <c r="BF27" s="1">
        <v>59</v>
      </c>
      <c r="BG27" s="1"/>
      <c r="BH27" s="1"/>
      <c r="BI27" s="1">
        <v>59</v>
      </c>
      <c r="BJ27" s="1"/>
      <c r="BK27" s="1"/>
      <c r="BL27" s="1"/>
      <c r="BM27" s="1"/>
      <c r="BN27" s="1"/>
      <c r="BO27" s="1">
        <v>59</v>
      </c>
      <c r="BP27" s="1"/>
      <c r="BQ27" s="1"/>
      <c r="BR27" s="1"/>
      <c r="BS27" s="1"/>
      <c r="BT27" s="1"/>
      <c r="BU27" s="1"/>
      <c r="BV27" s="1"/>
    </row>
    <row r="28" spans="1:74" ht="12.75">
      <c r="A28" s="1">
        <v>11</v>
      </c>
      <c r="B28" s="1" t="s">
        <v>316</v>
      </c>
      <c r="C28" s="1" t="s">
        <v>202</v>
      </c>
      <c r="D28" s="1" t="s">
        <v>203</v>
      </c>
      <c r="E28" s="2" t="s">
        <v>138</v>
      </c>
      <c r="F28" s="2"/>
      <c r="G28" s="1">
        <v>11</v>
      </c>
      <c r="H28" s="1">
        <v>11</v>
      </c>
      <c r="I28" s="1">
        <v>11</v>
      </c>
      <c r="J28" s="1">
        <v>11</v>
      </c>
      <c r="K28" s="1">
        <v>11</v>
      </c>
      <c r="L28" s="1"/>
      <c r="M28" s="1">
        <v>11</v>
      </c>
      <c r="N28" s="1"/>
      <c r="O28" s="1"/>
      <c r="P28" s="1">
        <v>11</v>
      </c>
      <c r="Q28" s="1">
        <v>11</v>
      </c>
      <c r="R28" s="1"/>
      <c r="S28" s="1">
        <v>11</v>
      </c>
      <c r="T28" s="1"/>
      <c r="U28" s="1">
        <v>11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>
        <v>11</v>
      </c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>
        <v>11</v>
      </c>
      <c r="BE28" s="1">
        <v>11</v>
      </c>
      <c r="BF28" s="1"/>
      <c r="BG28" s="1">
        <v>11</v>
      </c>
      <c r="BH28" s="1">
        <v>11</v>
      </c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12.75">
      <c r="A29" s="1">
        <v>45</v>
      </c>
      <c r="B29" s="1" t="s">
        <v>305</v>
      </c>
      <c r="C29" s="1" t="s">
        <v>110</v>
      </c>
      <c r="D29" s="1" t="s">
        <v>203</v>
      </c>
      <c r="E29" s="1" t="s">
        <v>138</v>
      </c>
      <c r="F29" s="1"/>
      <c r="G29" s="1">
        <v>45</v>
      </c>
      <c r="H29" s="1">
        <v>45</v>
      </c>
      <c r="I29" s="1"/>
      <c r="J29" s="1"/>
      <c r="K29" s="1"/>
      <c r="L29" s="1">
        <v>45</v>
      </c>
      <c r="M29" s="1"/>
      <c r="N29" s="1">
        <v>45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>
        <v>45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>
        <v>45</v>
      </c>
      <c r="AZ29" s="1"/>
      <c r="BA29" s="1"/>
      <c r="BB29" s="1"/>
      <c r="BC29" s="1"/>
      <c r="BD29" s="1"/>
      <c r="BE29" s="1"/>
      <c r="BF29" s="1"/>
      <c r="BG29" s="1"/>
      <c r="BH29" s="1">
        <v>45</v>
      </c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>
        <v>45</v>
      </c>
    </row>
    <row r="30" spans="1:74" ht="12.75">
      <c r="A30" s="1">
        <v>17</v>
      </c>
      <c r="B30" s="1" t="s">
        <v>324</v>
      </c>
      <c r="C30" s="1" t="s">
        <v>202</v>
      </c>
      <c r="D30" s="1" t="s">
        <v>387</v>
      </c>
      <c r="E30" s="1" t="s">
        <v>138</v>
      </c>
      <c r="F30" s="2"/>
      <c r="G30" s="1"/>
      <c r="H30" s="1"/>
      <c r="I30" s="1">
        <v>17</v>
      </c>
      <c r="J30" s="1"/>
      <c r="K30" s="1">
        <v>17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12.75">
      <c r="A31" s="1"/>
      <c r="B31" s="1"/>
      <c r="C31" s="4" t="s">
        <v>140</v>
      </c>
      <c r="D31" s="1" t="s">
        <v>387</v>
      </c>
      <c r="E31" s="1" t="s">
        <v>138</v>
      </c>
      <c r="F31" s="2"/>
      <c r="G31" s="1">
        <f>COUNTA(G26:G30)</f>
        <v>4</v>
      </c>
      <c r="H31" s="1">
        <f aca="true" t="shared" si="6" ref="H31:BS31">COUNTA(H26:H30)</f>
        <v>3</v>
      </c>
      <c r="I31" s="1">
        <f t="shared" si="6"/>
        <v>3</v>
      </c>
      <c r="J31" s="1">
        <f t="shared" si="6"/>
        <v>3</v>
      </c>
      <c r="K31" s="1">
        <f t="shared" si="6"/>
        <v>3</v>
      </c>
      <c r="L31" s="1">
        <f t="shared" si="6"/>
        <v>3</v>
      </c>
      <c r="M31" s="1">
        <f t="shared" si="6"/>
        <v>2</v>
      </c>
      <c r="N31" s="1">
        <f t="shared" si="6"/>
        <v>2</v>
      </c>
      <c r="O31" s="1">
        <f t="shared" si="6"/>
        <v>1</v>
      </c>
      <c r="P31" s="1">
        <f t="shared" si="6"/>
        <v>1</v>
      </c>
      <c r="Q31" s="1">
        <f t="shared" si="6"/>
        <v>1</v>
      </c>
      <c r="R31" s="1">
        <f t="shared" si="6"/>
        <v>0</v>
      </c>
      <c r="S31" s="1">
        <f t="shared" si="6"/>
        <v>2</v>
      </c>
      <c r="T31" s="1">
        <f t="shared" si="6"/>
        <v>0</v>
      </c>
      <c r="U31" s="1">
        <f t="shared" si="6"/>
        <v>1</v>
      </c>
      <c r="V31" s="1">
        <f t="shared" si="6"/>
        <v>0</v>
      </c>
      <c r="W31" s="1">
        <f t="shared" si="6"/>
        <v>0</v>
      </c>
      <c r="X31" s="1">
        <f t="shared" si="6"/>
        <v>0</v>
      </c>
      <c r="Y31" s="1">
        <f t="shared" si="6"/>
        <v>0</v>
      </c>
      <c r="Z31" s="1">
        <f t="shared" si="6"/>
        <v>0</v>
      </c>
      <c r="AA31" s="1">
        <f t="shared" si="6"/>
        <v>1</v>
      </c>
      <c r="AB31" s="1">
        <f t="shared" si="6"/>
        <v>0</v>
      </c>
      <c r="AC31" s="1">
        <f t="shared" si="6"/>
        <v>0</v>
      </c>
      <c r="AD31" s="1">
        <f t="shared" si="6"/>
        <v>1</v>
      </c>
      <c r="AE31" s="1">
        <f t="shared" si="6"/>
        <v>0</v>
      </c>
      <c r="AF31" s="1">
        <f t="shared" si="6"/>
        <v>0</v>
      </c>
      <c r="AG31" s="1">
        <f t="shared" si="6"/>
        <v>0</v>
      </c>
      <c r="AH31" s="1">
        <f t="shared" si="6"/>
        <v>0</v>
      </c>
      <c r="AI31" s="1">
        <f t="shared" si="6"/>
        <v>0</v>
      </c>
      <c r="AJ31" s="1">
        <f t="shared" si="6"/>
        <v>1</v>
      </c>
      <c r="AK31" s="1">
        <f t="shared" si="6"/>
        <v>0</v>
      </c>
      <c r="AL31" s="1">
        <f t="shared" si="6"/>
        <v>0</v>
      </c>
      <c r="AM31" s="1">
        <f t="shared" si="6"/>
        <v>0</v>
      </c>
      <c r="AN31" s="1">
        <f t="shared" si="6"/>
        <v>0</v>
      </c>
      <c r="AO31" s="1">
        <f t="shared" si="6"/>
        <v>0</v>
      </c>
      <c r="AP31" s="1">
        <f t="shared" si="6"/>
        <v>0</v>
      </c>
      <c r="AQ31" s="1">
        <f t="shared" si="6"/>
        <v>0</v>
      </c>
      <c r="AR31" s="1">
        <f t="shared" si="6"/>
        <v>0</v>
      </c>
      <c r="AS31" s="1">
        <f t="shared" si="6"/>
        <v>0</v>
      </c>
      <c r="AT31" s="1">
        <f t="shared" si="6"/>
        <v>0</v>
      </c>
      <c r="AU31" s="1">
        <f t="shared" si="6"/>
        <v>0</v>
      </c>
      <c r="AV31" s="1">
        <f t="shared" si="6"/>
        <v>0</v>
      </c>
      <c r="AW31" s="1">
        <f t="shared" si="6"/>
        <v>0</v>
      </c>
      <c r="AX31" s="1">
        <f t="shared" si="6"/>
        <v>0</v>
      </c>
      <c r="AY31" s="1">
        <f t="shared" si="6"/>
        <v>1</v>
      </c>
      <c r="AZ31" s="1">
        <f t="shared" si="6"/>
        <v>0</v>
      </c>
      <c r="BA31" s="1">
        <f t="shared" si="6"/>
        <v>0</v>
      </c>
      <c r="BB31" s="1">
        <f t="shared" si="6"/>
        <v>0</v>
      </c>
      <c r="BC31" s="1">
        <f t="shared" si="6"/>
        <v>0</v>
      </c>
      <c r="BD31" s="1">
        <f t="shared" si="6"/>
        <v>2</v>
      </c>
      <c r="BE31" s="1">
        <f t="shared" si="6"/>
        <v>2</v>
      </c>
      <c r="BF31" s="1">
        <f t="shared" si="6"/>
        <v>2</v>
      </c>
      <c r="BG31" s="1">
        <f t="shared" si="6"/>
        <v>1</v>
      </c>
      <c r="BH31" s="1">
        <f t="shared" si="6"/>
        <v>2</v>
      </c>
      <c r="BI31" s="1">
        <f t="shared" si="6"/>
        <v>1</v>
      </c>
      <c r="BJ31" s="1">
        <f t="shared" si="6"/>
        <v>1</v>
      </c>
      <c r="BK31" s="1">
        <f t="shared" si="6"/>
        <v>0</v>
      </c>
      <c r="BL31" s="1">
        <f t="shared" si="6"/>
        <v>0</v>
      </c>
      <c r="BM31" s="1">
        <f t="shared" si="6"/>
        <v>0</v>
      </c>
      <c r="BN31" s="1">
        <f t="shared" si="6"/>
        <v>0</v>
      </c>
      <c r="BO31" s="1">
        <f t="shared" si="6"/>
        <v>1</v>
      </c>
      <c r="BP31" s="1">
        <f t="shared" si="6"/>
        <v>0</v>
      </c>
      <c r="BQ31" s="1">
        <f t="shared" si="6"/>
        <v>0</v>
      </c>
      <c r="BR31" s="1">
        <f t="shared" si="6"/>
        <v>0</v>
      </c>
      <c r="BS31" s="1">
        <f t="shared" si="6"/>
        <v>0</v>
      </c>
      <c r="BT31" s="1">
        <f>COUNTA(BT26:BT30)</f>
        <v>0</v>
      </c>
      <c r="BU31" s="1">
        <f>COUNTA(BU26:BU30)</f>
        <v>0</v>
      </c>
      <c r="BV31" s="1">
        <f>COUNTA(BV26:BV30)</f>
        <v>1</v>
      </c>
    </row>
    <row r="32" spans="1:74" ht="12.75">
      <c r="A32" s="1"/>
      <c r="B32" s="1"/>
      <c r="C32" s="4" t="s">
        <v>141</v>
      </c>
      <c r="E32" s="1"/>
      <c r="F32" s="2"/>
      <c r="G32" s="1" t="str">
        <f>CONCATENATE(G26," ",G27," ",G28," ",G29," ",G30,)</f>
        <v>9 59 11 45 </v>
      </c>
      <c r="H32" s="1" t="str">
        <f aca="true" t="shared" si="7" ref="H32:BS32">CONCATENATE(H26," ",H27," ",H28," ",H29," ",H30,)</f>
        <v>9  11 45 </v>
      </c>
      <c r="I32" s="1" t="str">
        <f t="shared" si="7"/>
        <v>9  11  17</v>
      </c>
      <c r="J32" s="1" t="str">
        <f t="shared" si="7"/>
        <v>9 59 11  </v>
      </c>
      <c r="K32" s="1" t="str">
        <f t="shared" si="7"/>
        <v>9  11  17</v>
      </c>
      <c r="L32" s="1" t="str">
        <f t="shared" si="7"/>
        <v>9 59  45 </v>
      </c>
      <c r="M32" s="1" t="str">
        <f t="shared" si="7"/>
        <v>9  11  </v>
      </c>
      <c r="N32" s="1" t="str">
        <f t="shared" si="7"/>
        <v> 59  45 </v>
      </c>
      <c r="O32" s="1" t="str">
        <f t="shared" si="7"/>
        <v>9    </v>
      </c>
      <c r="P32" s="1" t="str">
        <f t="shared" si="7"/>
        <v>  11  </v>
      </c>
      <c r="Q32" s="1" t="str">
        <f t="shared" si="7"/>
        <v>  11  </v>
      </c>
      <c r="R32" s="1" t="str">
        <f t="shared" si="7"/>
        <v>    </v>
      </c>
      <c r="S32" s="1" t="str">
        <f t="shared" si="7"/>
        <v> 59 11  </v>
      </c>
      <c r="T32" s="1" t="str">
        <f t="shared" si="7"/>
        <v>    </v>
      </c>
      <c r="U32" s="1" t="str">
        <f t="shared" si="7"/>
        <v>  11  </v>
      </c>
      <c r="V32" s="1" t="str">
        <f t="shared" si="7"/>
        <v>    </v>
      </c>
      <c r="W32" s="1" t="str">
        <f t="shared" si="7"/>
        <v>    </v>
      </c>
      <c r="X32" s="1" t="str">
        <f t="shared" si="7"/>
        <v>    </v>
      </c>
      <c r="Y32" s="1" t="str">
        <f t="shared" si="7"/>
        <v>    </v>
      </c>
      <c r="Z32" s="1" t="str">
        <f t="shared" si="7"/>
        <v>    </v>
      </c>
      <c r="AA32" s="1" t="str">
        <f t="shared" si="7"/>
        <v>9    </v>
      </c>
      <c r="AB32" s="1" t="str">
        <f t="shared" si="7"/>
        <v>    </v>
      </c>
      <c r="AC32" s="1" t="str">
        <f t="shared" si="7"/>
        <v>    </v>
      </c>
      <c r="AD32" s="1" t="str">
        <f t="shared" si="7"/>
        <v>   45 </v>
      </c>
      <c r="AE32" s="1" t="str">
        <f t="shared" si="7"/>
        <v>    </v>
      </c>
      <c r="AF32" s="1" t="str">
        <f t="shared" si="7"/>
        <v>    </v>
      </c>
      <c r="AG32" s="1" t="str">
        <f t="shared" si="7"/>
        <v>    </v>
      </c>
      <c r="AH32" s="1" t="str">
        <f t="shared" si="7"/>
        <v>    </v>
      </c>
      <c r="AI32" s="1" t="str">
        <f t="shared" si="7"/>
        <v>    </v>
      </c>
      <c r="AJ32" s="1" t="str">
        <f t="shared" si="7"/>
        <v>  11  </v>
      </c>
      <c r="AK32" s="1" t="str">
        <f t="shared" si="7"/>
        <v>    </v>
      </c>
      <c r="AL32" s="1" t="str">
        <f t="shared" si="7"/>
        <v>    </v>
      </c>
      <c r="AM32" s="1" t="str">
        <f t="shared" si="7"/>
        <v>    </v>
      </c>
      <c r="AN32" s="1" t="str">
        <f t="shared" si="7"/>
        <v>    </v>
      </c>
      <c r="AO32" s="1" t="str">
        <f t="shared" si="7"/>
        <v>    </v>
      </c>
      <c r="AP32" s="1" t="str">
        <f t="shared" si="7"/>
        <v>    </v>
      </c>
      <c r="AQ32" s="1" t="str">
        <f t="shared" si="7"/>
        <v>    </v>
      </c>
      <c r="AR32" s="1" t="str">
        <f t="shared" si="7"/>
        <v>    </v>
      </c>
      <c r="AS32" s="1" t="str">
        <f t="shared" si="7"/>
        <v>    </v>
      </c>
      <c r="AT32" s="1" t="str">
        <f t="shared" si="7"/>
        <v>    </v>
      </c>
      <c r="AU32" s="1" t="str">
        <f t="shared" si="7"/>
        <v>    </v>
      </c>
      <c r="AV32" s="1" t="str">
        <f t="shared" si="7"/>
        <v>    </v>
      </c>
      <c r="AW32" s="1" t="str">
        <f t="shared" si="7"/>
        <v>    </v>
      </c>
      <c r="AX32" s="1" t="str">
        <f t="shared" si="7"/>
        <v>    </v>
      </c>
      <c r="AY32" s="1" t="str">
        <f t="shared" si="7"/>
        <v>   45 </v>
      </c>
      <c r="AZ32" s="1" t="str">
        <f t="shared" si="7"/>
        <v>    </v>
      </c>
      <c r="BA32" s="1" t="str">
        <f t="shared" si="7"/>
        <v>    </v>
      </c>
      <c r="BB32" s="1" t="str">
        <f t="shared" si="7"/>
        <v>    </v>
      </c>
      <c r="BC32" s="1" t="str">
        <f t="shared" si="7"/>
        <v>    </v>
      </c>
      <c r="BD32" s="1" t="str">
        <f t="shared" si="7"/>
        <v> 59 11  </v>
      </c>
      <c r="BE32" s="1" t="str">
        <f t="shared" si="7"/>
        <v> 59 11  </v>
      </c>
      <c r="BF32" s="1" t="str">
        <f t="shared" si="7"/>
        <v>9 (weather) 59   </v>
      </c>
      <c r="BG32" s="1" t="str">
        <f t="shared" si="7"/>
        <v>  11  </v>
      </c>
      <c r="BH32" s="1" t="str">
        <f t="shared" si="7"/>
        <v>  11 45 </v>
      </c>
      <c r="BI32" s="1" t="str">
        <f t="shared" si="7"/>
        <v> 59   </v>
      </c>
      <c r="BJ32" s="1" t="str">
        <f t="shared" si="7"/>
        <v>9    </v>
      </c>
      <c r="BK32" s="1" t="str">
        <f t="shared" si="7"/>
        <v>    </v>
      </c>
      <c r="BL32" s="1" t="str">
        <f t="shared" si="7"/>
        <v>    </v>
      </c>
      <c r="BM32" s="1" t="str">
        <f t="shared" si="7"/>
        <v>    </v>
      </c>
      <c r="BN32" s="1" t="str">
        <f t="shared" si="7"/>
        <v>    </v>
      </c>
      <c r="BO32" s="1" t="str">
        <f t="shared" si="7"/>
        <v> 59   </v>
      </c>
      <c r="BP32" s="1" t="str">
        <f t="shared" si="7"/>
        <v>    </v>
      </c>
      <c r="BQ32" s="1" t="str">
        <f t="shared" si="7"/>
        <v>    </v>
      </c>
      <c r="BR32" s="1" t="str">
        <f t="shared" si="7"/>
        <v>    </v>
      </c>
      <c r="BS32" s="1" t="str">
        <f t="shared" si="7"/>
        <v>    </v>
      </c>
      <c r="BT32" s="1" t="str">
        <f>CONCATENATE(BT26," ",BT27," ",BT28," ",BT29," ",BT30,)</f>
        <v>    </v>
      </c>
      <c r="BU32" s="1" t="str">
        <f>CONCATENATE(BU26," ",BU27," ",BU28," ",BU29," ",BU30,)</f>
        <v>    </v>
      </c>
      <c r="BV32" s="1" t="str">
        <f>CONCATENATE(BV26," ",BV27," ",BV28," ",BV29," ",BV30,)</f>
        <v>   45 </v>
      </c>
    </row>
    <row r="33" spans="1:74" ht="12.75">
      <c r="A33" s="1"/>
      <c r="B33" s="1"/>
      <c r="E33" s="1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12.75">
      <c r="A34" s="1"/>
      <c r="B34" s="1"/>
      <c r="E34" s="1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12.75">
      <c r="A35" s="1"/>
      <c r="B35" s="1"/>
      <c r="E35" s="1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12.75">
      <c r="A36" s="1">
        <v>26</v>
      </c>
      <c r="B36" s="1" t="s">
        <v>334</v>
      </c>
      <c r="C36" s="1" t="s">
        <v>202</v>
      </c>
      <c r="D36" s="1" t="s">
        <v>205</v>
      </c>
      <c r="E36" s="2" t="s">
        <v>138</v>
      </c>
      <c r="F36" s="2"/>
      <c r="G36" s="1">
        <v>26</v>
      </c>
      <c r="H36" s="1">
        <v>26</v>
      </c>
      <c r="I36" s="1">
        <v>26</v>
      </c>
      <c r="J36" s="1">
        <v>26</v>
      </c>
      <c r="K36" s="1">
        <v>26</v>
      </c>
      <c r="L36" s="1">
        <v>26</v>
      </c>
      <c r="M36" s="1">
        <v>26</v>
      </c>
      <c r="N36" s="1"/>
      <c r="O36" s="1"/>
      <c r="P36" s="1" t="s">
        <v>247</v>
      </c>
      <c r="Q36" s="1"/>
      <c r="R36" s="1"/>
      <c r="S36" s="1">
        <v>26</v>
      </c>
      <c r="T36" s="1"/>
      <c r="U36" s="1"/>
      <c r="V36" s="1">
        <v>26</v>
      </c>
      <c r="W36" s="1">
        <v>26</v>
      </c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>
        <v>26</v>
      </c>
      <c r="BL36" s="1"/>
      <c r="BM36" s="1"/>
      <c r="BN36" s="1"/>
      <c r="BO36" s="1"/>
      <c r="BP36" s="1"/>
      <c r="BQ36" s="1"/>
      <c r="BR36" s="1">
        <v>26</v>
      </c>
      <c r="BS36" s="1"/>
      <c r="BT36" s="1"/>
      <c r="BU36" s="1"/>
      <c r="BV36" s="1"/>
    </row>
    <row r="37" spans="1:74" ht="12.75">
      <c r="A37" s="1">
        <v>27</v>
      </c>
      <c r="B37" s="1" t="s">
        <v>337</v>
      </c>
      <c r="C37" s="1" t="s">
        <v>202</v>
      </c>
      <c r="D37" s="1" t="s">
        <v>205</v>
      </c>
      <c r="E37" s="2" t="s">
        <v>138</v>
      </c>
      <c r="F37" s="2"/>
      <c r="G37" s="1">
        <v>27</v>
      </c>
      <c r="H37" s="1">
        <v>27</v>
      </c>
      <c r="I37" s="1">
        <v>27</v>
      </c>
      <c r="J37" s="1">
        <v>27</v>
      </c>
      <c r="K37" s="1">
        <v>27</v>
      </c>
      <c r="L37" s="1">
        <v>27</v>
      </c>
      <c r="M37" s="1"/>
      <c r="N37" s="1"/>
      <c r="O37" s="1"/>
      <c r="P37" s="1"/>
      <c r="Q37" s="1">
        <v>27</v>
      </c>
      <c r="R37" s="1">
        <v>27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>
        <v>27</v>
      </c>
      <c r="BE37" s="1">
        <v>27</v>
      </c>
      <c r="BF37" s="1"/>
      <c r="BG37" s="1">
        <v>27</v>
      </c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12.75">
      <c r="A38" s="1">
        <v>36</v>
      </c>
      <c r="B38" s="1" t="s">
        <v>268</v>
      </c>
      <c r="C38" s="1" t="s">
        <v>201</v>
      </c>
      <c r="D38" s="1" t="s">
        <v>205</v>
      </c>
      <c r="E38" s="1" t="s">
        <v>138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12.75">
      <c r="A39" s="1">
        <v>38</v>
      </c>
      <c r="B39" s="1" t="s">
        <v>273</v>
      </c>
      <c r="C39" s="1" t="s">
        <v>264</v>
      </c>
      <c r="D39" s="1" t="s">
        <v>205</v>
      </c>
      <c r="E39" s="1" t="s">
        <v>138</v>
      </c>
      <c r="F39" s="1"/>
      <c r="G39" s="1">
        <v>38</v>
      </c>
      <c r="H39" s="1">
        <v>38</v>
      </c>
      <c r="I39" s="1">
        <v>38</v>
      </c>
      <c r="J39" s="1">
        <v>38</v>
      </c>
      <c r="K39" s="1">
        <v>38</v>
      </c>
      <c r="L39" s="1">
        <v>38</v>
      </c>
      <c r="M39" s="1"/>
      <c r="N39" s="1">
        <v>38</v>
      </c>
      <c r="O39" s="1"/>
      <c r="P39" s="1"/>
      <c r="Q39" s="1"/>
      <c r="R39" s="1"/>
      <c r="S39" s="1"/>
      <c r="T39" s="1">
        <v>38</v>
      </c>
      <c r="U39" s="1"/>
      <c r="V39" s="1">
        <v>38</v>
      </c>
      <c r="W39" s="1"/>
      <c r="X39" s="1"/>
      <c r="Y39" s="1">
        <v>38</v>
      </c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>
        <v>38</v>
      </c>
      <c r="AR39" s="1">
        <v>38</v>
      </c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12.75">
      <c r="A40" s="1">
        <v>40</v>
      </c>
      <c r="B40" s="1" t="s">
        <v>279</v>
      </c>
      <c r="C40" s="1" t="s">
        <v>202</v>
      </c>
      <c r="D40" s="1" t="s">
        <v>205</v>
      </c>
      <c r="E40" s="1" t="s">
        <v>138</v>
      </c>
      <c r="F40" s="1"/>
      <c r="G40" s="1">
        <v>40</v>
      </c>
      <c r="H40" s="1">
        <v>40</v>
      </c>
      <c r="I40" s="1"/>
      <c r="J40" s="1"/>
      <c r="K40" s="1"/>
      <c r="L40" s="1"/>
      <c r="M40" s="1"/>
      <c r="N40" s="1"/>
      <c r="O40" s="1"/>
      <c r="P40" s="1"/>
      <c r="Q40" s="1">
        <v>40</v>
      </c>
      <c r="R40" s="1">
        <v>40</v>
      </c>
      <c r="S40" s="1"/>
      <c r="T40" s="1">
        <v>40</v>
      </c>
      <c r="U40" s="1"/>
      <c r="V40" s="1"/>
      <c r="W40" s="1"/>
      <c r="X40" s="1">
        <v>40</v>
      </c>
      <c r="Y40" s="1">
        <v>40</v>
      </c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>
        <v>40</v>
      </c>
      <c r="AT40" s="1">
        <v>40</v>
      </c>
      <c r="AU40" s="1">
        <v>40</v>
      </c>
      <c r="AV40" s="1">
        <v>40</v>
      </c>
      <c r="AW40" s="1">
        <v>40</v>
      </c>
      <c r="AX40" s="1"/>
      <c r="AY40" s="1"/>
      <c r="AZ40" s="1"/>
      <c r="BA40" s="1"/>
      <c r="BB40" s="1"/>
      <c r="BC40" s="1"/>
      <c r="BD40" s="1"/>
      <c r="BE40" s="1"/>
      <c r="BF40" s="1"/>
      <c r="BG40" s="1">
        <v>40</v>
      </c>
      <c r="BH40" s="1"/>
      <c r="BI40" s="1"/>
      <c r="BJ40" s="1"/>
      <c r="BK40" s="1">
        <v>40</v>
      </c>
      <c r="BL40" s="1"/>
      <c r="BM40" s="1">
        <v>40</v>
      </c>
      <c r="BN40" s="1"/>
      <c r="BO40" s="1"/>
      <c r="BP40" s="1"/>
      <c r="BQ40" s="1"/>
      <c r="BR40" s="1"/>
      <c r="BS40" s="1"/>
      <c r="BT40" s="1">
        <v>40</v>
      </c>
      <c r="BU40" s="1">
        <v>40</v>
      </c>
      <c r="BV40" s="1"/>
    </row>
    <row r="41" spans="1:74" ht="12.75">
      <c r="A41" s="1">
        <v>42</v>
      </c>
      <c r="B41" s="1" t="s">
        <v>108</v>
      </c>
      <c r="C41" s="1" t="s">
        <v>202</v>
      </c>
      <c r="D41" s="1" t="s">
        <v>205</v>
      </c>
      <c r="E41" s="1" t="s">
        <v>138</v>
      </c>
      <c r="F41" s="1"/>
      <c r="G41" s="1">
        <v>42</v>
      </c>
      <c r="H41" s="1">
        <v>42</v>
      </c>
      <c r="I41" s="1">
        <v>42</v>
      </c>
      <c r="J41" s="1">
        <v>42</v>
      </c>
      <c r="K41" s="1">
        <v>42</v>
      </c>
      <c r="L41" s="1">
        <v>42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>
        <v>42</v>
      </c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>
        <v>42</v>
      </c>
      <c r="BI41" s="1"/>
      <c r="BJ41" s="1">
        <v>42</v>
      </c>
      <c r="BK41" s="1">
        <v>42</v>
      </c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12.75">
      <c r="A42" s="1">
        <v>18</v>
      </c>
      <c r="B42" s="1" t="s">
        <v>325</v>
      </c>
      <c r="C42" s="1" t="s">
        <v>202</v>
      </c>
      <c r="D42" s="1" t="s">
        <v>205</v>
      </c>
      <c r="E42" s="1" t="s">
        <v>138</v>
      </c>
      <c r="F42" s="2"/>
      <c r="G42" s="1">
        <v>18</v>
      </c>
      <c r="H42" s="1">
        <v>18</v>
      </c>
      <c r="I42" s="1">
        <v>18</v>
      </c>
      <c r="J42" s="1">
        <v>18</v>
      </c>
      <c r="K42" s="1">
        <v>18</v>
      </c>
      <c r="L42" s="1">
        <v>18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>
        <v>18</v>
      </c>
      <c r="BO42" s="1"/>
      <c r="BP42" s="1">
        <v>18</v>
      </c>
      <c r="BQ42" s="1">
        <v>18</v>
      </c>
      <c r="BR42" s="1"/>
      <c r="BS42" s="1"/>
      <c r="BT42" s="1"/>
      <c r="BU42" s="1"/>
      <c r="BV42" s="1"/>
    </row>
    <row r="43" spans="1:74" ht="12.75">
      <c r="A43" s="1">
        <v>43</v>
      </c>
      <c r="B43" s="1" t="s">
        <v>453</v>
      </c>
      <c r="C43" s="1" t="s">
        <v>201</v>
      </c>
      <c r="D43" s="1" t="s">
        <v>205</v>
      </c>
      <c r="E43" s="1" t="s">
        <v>138</v>
      </c>
      <c r="F43" s="1"/>
      <c r="G43" s="1">
        <v>43</v>
      </c>
      <c r="H43" s="1">
        <v>43</v>
      </c>
      <c r="I43" s="1"/>
      <c r="J43" s="1">
        <v>43</v>
      </c>
      <c r="K43" s="1"/>
      <c r="L43" s="1">
        <v>43</v>
      </c>
      <c r="M43" s="1"/>
      <c r="N43" s="1"/>
      <c r="O43" s="1"/>
      <c r="P43" s="1"/>
      <c r="Q43" s="1"/>
      <c r="R43" s="1"/>
      <c r="S43" s="1"/>
      <c r="T43" s="1">
        <v>43</v>
      </c>
      <c r="U43" s="1"/>
      <c r="V43" s="1"/>
      <c r="W43" s="1">
        <v>43</v>
      </c>
      <c r="X43" s="1"/>
      <c r="Y43" s="1">
        <v>43</v>
      </c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ht="12.75">
      <c r="A44" s="1">
        <v>44</v>
      </c>
      <c r="B44" s="1" t="s">
        <v>109</v>
      </c>
      <c r="C44" s="1" t="s">
        <v>201</v>
      </c>
      <c r="D44" s="1" t="s">
        <v>205</v>
      </c>
      <c r="E44" s="1" t="s">
        <v>138</v>
      </c>
      <c r="F44" s="1"/>
      <c r="G44" s="1"/>
      <c r="H44" s="1"/>
      <c r="I44" s="1">
        <v>44</v>
      </c>
      <c r="J44" s="1"/>
      <c r="K44" s="1">
        <v>44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>
        <v>44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>
        <v>44</v>
      </c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ht="12.75">
      <c r="A45" s="1"/>
      <c r="B45" s="1"/>
      <c r="C45" s="4" t="s">
        <v>140</v>
      </c>
      <c r="D45" s="1" t="s">
        <v>205</v>
      </c>
      <c r="E45" s="1" t="s">
        <v>138</v>
      </c>
      <c r="F45" s="1"/>
      <c r="G45" s="1">
        <f>COUNTA(G36:G44)</f>
        <v>7</v>
      </c>
      <c r="H45" s="1">
        <f aca="true" t="shared" si="8" ref="H45:BS45">COUNTA(H36:H44)</f>
        <v>7</v>
      </c>
      <c r="I45" s="1">
        <f t="shared" si="8"/>
        <v>6</v>
      </c>
      <c r="J45" s="1">
        <f t="shared" si="8"/>
        <v>6</v>
      </c>
      <c r="K45" s="1">
        <f t="shared" si="8"/>
        <v>6</v>
      </c>
      <c r="L45" s="1">
        <f t="shared" si="8"/>
        <v>6</v>
      </c>
      <c r="M45" s="1">
        <f t="shared" si="8"/>
        <v>1</v>
      </c>
      <c r="N45" s="1">
        <f t="shared" si="8"/>
        <v>1</v>
      </c>
      <c r="O45" s="1">
        <f t="shared" si="8"/>
        <v>0</v>
      </c>
      <c r="P45" s="1">
        <f t="shared" si="8"/>
        <v>1</v>
      </c>
      <c r="Q45" s="1">
        <f t="shared" si="8"/>
        <v>2</v>
      </c>
      <c r="R45" s="1">
        <f t="shared" si="8"/>
        <v>2</v>
      </c>
      <c r="S45" s="1">
        <f t="shared" si="8"/>
        <v>1</v>
      </c>
      <c r="T45" s="1">
        <f t="shared" si="8"/>
        <v>3</v>
      </c>
      <c r="U45" s="1">
        <f t="shared" si="8"/>
        <v>0</v>
      </c>
      <c r="V45" s="1">
        <f t="shared" si="8"/>
        <v>3</v>
      </c>
      <c r="W45" s="1">
        <f t="shared" si="8"/>
        <v>2</v>
      </c>
      <c r="X45" s="1">
        <f t="shared" si="8"/>
        <v>1</v>
      </c>
      <c r="Y45" s="1">
        <f t="shared" si="8"/>
        <v>3</v>
      </c>
      <c r="Z45" s="1">
        <f t="shared" si="8"/>
        <v>1</v>
      </c>
      <c r="AA45" s="1">
        <f t="shared" si="8"/>
        <v>0</v>
      </c>
      <c r="AB45" s="1">
        <f t="shared" si="8"/>
        <v>0</v>
      </c>
      <c r="AC45" s="1">
        <f t="shared" si="8"/>
        <v>0</v>
      </c>
      <c r="AD45" s="1">
        <f t="shared" si="8"/>
        <v>0</v>
      </c>
      <c r="AE45" s="1">
        <f t="shared" si="8"/>
        <v>0</v>
      </c>
      <c r="AF45" s="1">
        <f t="shared" si="8"/>
        <v>0</v>
      </c>
      <c r="AG45" s="1">
        <f t="shared" si="8"/>
        <v>0</v>
      </c>
      <c r="AH45" s="1">
        <f t="shared" si="8"/>
        <v>0</v>
      </c>
      <c r="AI45" s="1">
        <f t="shared" si="8"/>
        <v>0</v>
      </c>
      <c r="AJ45" s="1">
        <f t="shared" si="8"/>
        <v>0</v>
      </c>
      <c r="AK45" s="1">
        <f t="shared" si="8"/>
        <v>0</v>
      </c>
      <c r="AL45" s="1">
        <f t="shared" si="8"/>
        <v>0</v>
      </c>
      <c r="AM45" s="1">
        <f t="shared" si="8"/>
        <v>0</v>
      </c>
      <c r="AN45" s="1">
        <f t="shared" si="8"/>
        <v>0</v>
      </c>
      <c r="AO45" s="1">
        <f t="shared" si="8"/>
        <v>0</v>
      </c>
      <c r="AP45" s="1">
        <f t="shared" si="8"/>
        <v>0</v>
      </c>
      <c r="AQ45" s="1">
        <f t="shared" si="8"/>
        <v>1</v>
      </c>
      <c r="AR45" s="1">
        <f t="shared" si="8"/>
        <v>1</v>
      </c>
      <c r="AS45" s="1">
        <f t="shared" si="8"/>
        <v>1</v>
      </c>
      <c r="AT45" s="1">
        <f t="shared" si="8"/>
        <v>1</v>
      </c>
      <c r="AU45" s="1">
        <f t="shared" si="8"/>
        <v>1</v>
      </c>
      <c r="AV45" s="1">
        <f t="shared" si="8"/>
        <v>1</v>
      </c>
      <c r="AW45" s="1">
        <f t="shared" si="8"/>
        <v>1</v>
      </c>
      <c r="AX45" s="1">
        <f t="shared" si="8"/>
        <v>1</v>
      </c>
      <c r="AY45" s="1">
        <f t="shared" si="8"/>
        <v>0</v>
      </c>
      <c r="AZ45" s="1">
        <f t="shared" si="8"/>
        <v>0</v>
      </c>
      <c r="BA45" s="1">
        <f t="shared" si="8"/>
        <v>0</v>
      </c>
      <c r="BB45" s="1">
        <f t="shared" si="8"/>
        <v>0</v>
      </c>
      <c r="BC45" s="1">
        <f t="shared" si="8"/>
        <v>0</v>
      </c>
      <c r="BD45" s="1">
        <f t="shared" si="8"/>
        <v>1</v>
      </c>
      <c r="BE45" s="1">
        <f t="shared" si="8"/>
        <v>1</v>
      </c>
      <c r="BF45" s="1">
        <f t="shared" si="8"/>
        <v>0</v>
      </c>
      <c r="BG45" s="1">
        <f t="shared" si="8"/>
        <v>2</v>
      </c>
      <c r="BH45" s="1">
        <f t="shared" si="8"/>
        <v>1</v>
      </c>
      <c r="BI45" s="1">
        <f t="shared" si="8"/>
        <v>0</v>
      </c>
      <c r="BJ45" s="1">
        <f t="shared" si="8"/>
        <v>1</v>
      </c>
      <c r="BK45" s="1">
        <f t="shared" si="8"/>
        <v>3</v>
      </c>
      <c r="BL45" s="1">
        <f t="shared" si="8"/>
        <v>0</v>
      </c>
      <c r="BM45" s="1">
        <f t="shared" si="8"/>
        <v>1</v>
      </c>
      <c r="BN45" s="1">
        <f t="shared" si="8"/>
        <v>1</v>
      </c>
      <c r="BO45" s="1">
        <f t="shared" si="8"/>
        <v>0</v>
      </c>
      <c r="BP45" s="1">
        <f t="shared" si="8"/>
        <v>1</v>
      </c>
      <c r="BQ45" s="1">
        <f t="shared" si="8"/>
        <v>1</v>
      </c>
      <c r="BR45" s="1">
        <f t="shared" si="8"/>
        <v>1</v>
      </c>
      <c r="BS45" s="1">
        <f t="shared" si="8"/>
        <v>0</v>
      </c>
      <c r="BT45" s="1">
        <f>COUNTA(BT36:BT44)</f>
        <v>1</v>
      </c>
      <c r="BU45" s="1">
        <f>COUNTA(BU36:BU44)</f>
        <v>1</v>
      </c>
      <c r="BV45" s="1">
        <f>COUNTA(BV36:BV44)</f>
        <v>0</v>
      </c>
    </row>
    <row r="46" spans="1:74" ht="12.75">
      <c r="A46" s="1"/>
      <c r="B46" s="1"/>
      <c r="C46" s="4" t="s">
        <v>141</v>
      </c>
      <c r="E46" s="1"/>
      <c r="F46" s="1"/>
      <c r="G46" s="1" t="str">
        <f>CONCATENATE(G36," ",G37," ",G38," ",G39," ",G40," ",G41," ",G42," ",G43," ",G44)</f>
        <v>26 27  38 40 42 18 43 </v>
      </c>
      <c r="H46" s="1" t="str">
        <f aca="true" t="shared" si="9" ref="H46:BS46">CONCATENATE(H36," ",H37," ",H38," ",H39," ",H40," ",H41," ",H42," ",H43," ",H44)</f>
        <v>26 27  38 40 42 18 43 </v>
      </c>
      <c r="I46" s="1" t="str">
        <f t="shared" si="9"/>
        <v>26 27  38  42 18  44</v>
      </c>
      <c r="J46" s="1" t="str">
        <f t="shared" si="9"/>
        <v>26 27  38  42 18 43 </v>
      </c>
      <c r="K46" s="1" t="str">
        <f t="shared" si="9"/>
        <v>26 27  38  42 18  44</v>
      </c>
      <c r="L46" s="1" t="str">
        <f t="shared" si="9"/>
        <v>26 27  38  42 18 43 </v>
      </c>
      <c r="M46" s="1" t="str">
        <f t="shared" si="9"/>
        <v>26        </v>
      </c>
      <c r="N46" s="1" t="str">
        <f t="shared" si="9"/>
        <v>   38     </v>
      </c>
      <c r="O46" s="1" t="str">
        <f t="shared" si="9"/>
        <v>        </v>
      </c>
      <c r="P46" s="1" t="str">
        <f t="shared" si="9"/>
        <v>26 (EC/OC)        </v>
      </c>
      <c r="Q46" s="1" t="str">
        <f t="shared" si="9"/>
        <v> 27   40    </v>
      </c>
      <c r="R46" s="1" t="str">
        <f t="shared" si="9"/>
        <v> 27   40    </v>
      </c>
      <c r="S46" s="1" t="str">
        <f t="shared" si="9"/>
        <v>26        </v>
      </c>
      <c r="T46" s="1" t="str">
        <f t="shared" si="9"/>
        <v>   38 40   43 </v>
      </c>
      <c r="U46" s="1" t="str">
        <f t="shared" si="9"/>
        <v>        </v>
      </c>
      <c r="V46" s="1" t="str">
        <f t="shared" si="9"/>
        <v>26   38     44</v>
      </c>
      <c r="W46" s="1" t="str">
        <f t="shared" si="9"/>
        <v>26       43 </v>
      </c>
      <c r="X46" s="1" t="str">
        <f t="shared" si="9"/>
        <v>    40    </v>
      </c>
      <c r="Y46" s="1" t="str">
        <f t="shared" si="9"/>
        <v>   38 40   43 </v>
      </c>
      <c r="Z46" s="1" t="str">
        <f t="shared" si="9"/>
        <v>     42   </v>
      </c>
      <c r="AA46" s="1" t="str">
        <f t="shared" si="9"/>
        <v>        </v>
      </c>
      <c r="AB46" s="1" t="str">
        <f t="shared" si="9"/>
        <v>        </v>
      </c>
      <c r="AC46" s="1" t="str">
        <f t="shared" si="9"/>
        <v>        </v>
      </c>
      <c r="AD46" s="1" t="str">
        <f t="shared" si="9"/>
        <v>        </v>
      </c>
      <c r="AE46" s="1" t="str">
        <f t="shared" si="9"/>
        <v>        </v>
      </c>
      <c r="AF46" s="1" t="str">
        <f t="shared" si="9"/>
        <v>        </v>
      </c>
      <c r="AG46" s="1" t="str">
        <f t="shared" si="9"/>
        <v>        </v>
      </c>
      <c r="AH46" s="1" t="str">
        <f t="shared" si="9"/>
        <v>        </v>
      </c>
      <c r="AI46" s="1" t="str">
        <f t="shared" si="9"/>
        <v>        </v>
      </c>
      <c r="AJ46" s="1" t="str">
        <f t="shared" si="9"/>
        <v>        </v>
      </c>
      <c r="AK46" s="1" t="str">
        <f t="shared" si="9"/>
        <v>        </v>
      </c>
      <c r="AL46" s="1" t="str">
        <f t="shared" si="9"/>
        <v>        </v>
      </c>
      <c r="AM46" s="1" t="str">
        <f t="shared" si="9"/>
        <v>        </v>
      </c>
      <c r="AN46" s="1" t="str">
        <f t="shared" si="9"/>
        <v>        </v>
      </c>
      <c r="AO46" s="1" t="str">
        <f t="shared" si="9"/>
        <v>        </v>
      </c>
      <c r="AP46" s="1" t="str">
        <f t="shared" si="9"/>
        <v>        </v>
      </c>
      <c r="AQ46" s="1" t="str">
        <f t="shared" si="9"/>
        <v>   38     </v>
      </c>
      <c r="AR46" s="1" t="str">
        <f t="shared" si="9"/>
        <v>   38     </v>
      </c>
      <c r="AS46" s="1" t="str">
        <f t="shared" si="9"/>
        <v>    40    </v>
      </c>
      <c r="AT46" s="1" t="str">
        <f t="shared" si="9"/>
        <v>    40    </v>
      </c>
      <c r="AU46" s="1" t="str">
        <f t="shared" si="9"/>
        <v>    40    </v>
      </c>
      <c r="AV46" s="1" t="str">
        <f t="shared" si="9"/>
        <v>    40    </v>
      </c>
      <c r="AW46" s="1" t="str">
        <f t="shared" si="9"/>
        <v>    40    </v>
      </c>
      <c r="AX46" s="1" t="str">
        <f t="shared" si="9"/>
        <v>        44</v>
      </c>
      <c r="AY46" s="1" t="str">
        <f t="shared" si="9"/>
        <v>        </v>
      </c>
      <c r="AZ46" s="1" t="str">
        <f t="shared" si="9"/>
        <v>        </v>
      </c>
      <c r="BA46" s="1" t="str">
        <f t="shared" si="9"/>
        <v>        </v>
      </c>
      <c r="BB46" s="1" t="str">
        <f t="shared" si="9"/>
        <v>        </v>
      </c>
      <c r="BC46" s="1" t="str">
        <f t="shared" si="9"/>
        <v>        </v>
      </c>
      <c r="BD46" s="1" t="str">
        <f t="shared" si="9"/>
        <v> 27       </v>
      </c>
      <c r="BE46" s="1" t="str">
        <f t="shared" si="9"/>
        <v> 27       </v>
      </c>
      <c r="BF46" s="1" t="str">
        <f t="shared" si="9"/>
        <v>        </v>
      </c>
      <c r="BG46" s="1" t="str">
        <f t="shared" si="9"/>
        <v> 27   40    </v>
      </c>
      <c r="BH46" s="1" t="str">
        <f t="shared" si="9"/>
        <v>     42   </v>
      </c>
      <c r="BI46" s="1" t="str">
        <f t="shared" si="9"/>
        <v>        </v>
      </c>
      <c r="BJ46" s="1" t="str">
        <f t="shared" si="9"/>
        <v>     42   </v>
      </c>
      <c r="BK46" s="1" t="str">
        <f t="shared" si="9"/>
        <v>26    40 42   </v>
      </c>
      <c r="BL46" s="1" t="str">
        <f t="shared" si="9"/>
        <v>        </v>
      </c>
      <c r="BM46" s="1" t="str">
        <f t="shared" si="9"/>
        <v>    40    </v>
      </c>
      <c r="BN46" s="1" t="str">
        <f t="shared" si="9"/>
        <v>      18  </v>
      </c>
      <c r="BO46" s="1" t="str">
        <f t="shared" si="9"/>
        <v>        </v>
      </c>
      <c r="BP46" s="1" t="str">
        <f t="shared" si="9"/>
        <v>      18  </v>
      </c>
      <c r="BQ46" s="1" t="str">
        <f t="shared" si="9"/>
        <v>      18  </v>
      </c>
      <c r="BR46" s="1" t="str">
        <f t="shared" si="9"/>
        <v>26        </v>
      </c>
      <c r="BS46" s="1" t="str">
        <f t="shared" si="9"/>
        <v>        </v>
      </c>
      <c r="BT46" s="1" t="str">
        <f>CONCATENATE(BT36," ",BT37," ",BT38," ",BT39," ",BT40," ",BT41," ",BT42," ",BT43," ",BT44)</f>
        <v>    40    </v>
      </c>
      <c r="BU46" s="1" t="str">
        <f>CONCATENATE(BU36," ",BU37," ",BU38," ",BU39," ",BU40," ",BU41," ",BU42," ",BU43," ",BU44)</f>
        <v>    40    </v>
      </c>
      <c r="BV46" s="1" t="str">
        <f>CONCATENATE(BV36," ",BV37," ",BV38," ",BV39," ",BV40," ",BV41," ",BV42," ",BV43," ",BV44)</f>
        <v>        </v>
      </c>
    </row>
    <row r="47" spans="1:74" ht="12.75">
      <c r="A47" s="1"/>
      <c r="B47" s="1"/>
      <c r="C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ht="12.75">
      <c r="A48" s="1"/>
      <c r="B48" s="1"/>
      <c r="C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ht="12.75">
      <c r="A49" s="3">
        <v>30</v>
      </c>
      <c r="B49" s="3" t="s">
        <v>252</v>
      </c>
      <c r="C49" s="3" t="s">
        <v>202</v>
      </c>
      <c r="D49" s="3" t="s">
        <v>213</v>
      </c>
      <c r="E49" s="2" t="s">
        <v>137</v>
      </c>
      <c r="F49" s="3"/>
      <c r="G49" s="3">
        <v>30</v>
      </c>
      <c r="H49" s="3">
        <v>30</v>
      </c>
      <c r="I49" s="3" t="s">
        <v>255</v>
      </c>
      <c r="J49" s="3">
        <v>30</v>
      </c>
      <c r="K49" s="3"/>
      <c r="L49" s="3"/>
      <c r="M49" s="3">
        <v>30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>
        <v>30</v>
      </c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</row>
    <row r="50" spans="1:74" ht="12.75">
      <c r="A50" s="3">
        <v>31</v>
      </c>
      <c r="B50" s="3" t="s">
        <v>257</v>
      </c>
      <c r="C50" s="3" t="s">
        <v>202</v>
      </c>
      <c r="D50" s="3" t="s">
        <v>213</v>
      </c>
      <c r="E50" s="2" t="s">
        <v>137</v>
      </c>
      <c r="F50" s="3"/>
      <c r="G50" s="3">
        <v>31</v>
      </c>
      <c r="H50" s="3">
        <v>31</v>
      </c>
      <c r="I50" s="3">
        <v>31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>
        <v>31</v>
      </c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</row>
    <row r="51" spans="1:74" ht="12.75">
      <c r="A51" s="1">
        <v>32</v>
      </c>
      <c r="B51" s="1" t="s">
        <v>259</v>
      </c>
      <c r="C51" s="1" t="s">
        <v>260</v>
      </c>
      <c r="D51" s="1" t="s">
        <v>213</v>
      </c>
      <c r="E51" s="2" t="s">
        <v>137</v>
      </c>
      <c r="F51" s="1"/>
      <c r="G51" s="1">
        <v>32</v>
      </c>
      <c r="H51" s="1">
        <v>32</v>
      </c>
      <c r="I51" s="1">
        <v>32</v>
      </c>
      <c r="J51" s="1">
        <v>32</v>
      </c>
      <c r="K51" s="3">
        <v>32</v>
      </c>
      <c r="L51" s="1">
        <v>32</v>
      </c>
      <c r="M51" s="1"/>
      <c r="N51" s="1">
        <v>32</v>
      </c>
      <c r="O51" s="1">
        <v>32</v>
      </c>
      <c r="P51" s="1"/>
      <c r="Q51" s="1"/>
      <c r="R51" s="1"/>
      <c r="S51" s="1"/>
      <c r="T51" s="1"/>
      <c r="U51" s="3">
        <v>32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3">
        <v>32</v>
      </c>
      <c r="AP51" s="3">
        <v>32</v>
      </c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</row>
    <row r="52" spans="1:74" ht="12.75">
      <c r="A52" s="1">
        <v>24</v>
      </c>
      <c r="B52" s="1" t="s">
        <v>332</v>
      </c>
      <c r="C52" s="1" t="s">
        <v>201</v>
      </c>
      <c r="D52" s="1" t="s">
        <v>213</v>
      </c>
      <c r="E52" s="2" t="s">
        <v>137</v>
      </c>
      <c r="F52" s="2"/>
      <c r="G52" s="1"/>
      <c r="H52" s="1"/>
      <c r="I52" s="1"/>
      <c r="J52" s="1"/>
      <c r="K52" s="1"/>
      <c r="L52" s="1">
        <v>24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 t="s">
        <v>245</v>
      </c>
      <c r="BG52" s="1"/>
      <c r="BH52" s="1"/>
      <c r="BI52" s="1"/>
      <c r="BJ52" s="1">
        <v>24</v>
      </c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</row>
    <row r="53" spans="1:74" ht="12.75">
      <c r="A53" s="1"/>
      <c r="B53" s="1"/>
      <c r="C53" s="4" t="s">
        <v>140</v>
      </c>
      <c r="E53" s="2"/>
      <c r="F53" s="2"/>
      <c r="G53" s="1">
        <f>COUNTA(G49:G52)</f>
        <v>3</v>
      </c>
      <c r="H53" s="1">
        <f aca="true" t="shared" si="10" ref="H53:BS53">COUNTA(H52)</f>
        <v>0</v>
      </c>
      <c r="I53" s="1">
        <f t="shared" si="10"/>
        <v>0</v>
      </c>
      <c r="J53" s="1">
        <f t="shared" si="10"/>
        <v>0</v>
      </c>
      <c r="K53" s="1">
        <f t="shared" si="10"/>
        <v>0</v>
      </c>
      <c r="L53" s="1">
        <f t="shared" si="10"/>
        <v>1</v>
      </c>
      <c r="M53" s="1">
        <f t="shared" si="10"/>
        <v>0</v>
      </c>
      <c r="N53" s="1">
        <f t="shared" si="10"/>
        <v>0</v>
      </c>
      <c r="O53" s="1">
        <f t="shared" si="10"/>
        <v>0</v>
      </c>
      <c r="P53" s="1">
        <f t="shared" si="10"/>
        <v>0</v>
      </c>
      <c r="Q53" s="1">
        <f t="shared" si="10"/>
        <v>0</v>
      </c>
      <c r="R53" s="1">
        <f t="shared" si="10"/>
        <v>0</v>
      </c>
      <c r="S53" s="1">
        <f t="shared" si="10"/>
        <v>0</v>
      </c>
      <c r="T53" s="1">
        <f t="shared" si="10"/>
        <v>0</v>
      </c>
      <c r="U53" s="1">
        <f t="shared" si="10"/>
        <v>0</v>
      </c>
      <c r="V53" s="1">
        <f t="shared" si="10"/>
        <v>0</v>
      </c>
      <c r="W53" s="1">
        <f t="shared" si="10"/>
        <v>0</v>
      </c>
      <c r="X53" s="1">
        <f t="shared" si="10"/>
        <v>0</v>
      </c>
      <c r="Y53" s="1">
        <f t="shared" si="10"/>
        <v>0</v>
      </c>
      <c r="Z53" s="1">
        <f t="shared" si="10"/>
        <v>0</v>
      </c>
      <c r="AA53" s="1">
        <f t="shared" si="10"/>
        <v>0</v>
      </c>
      <c r="AB53" s="1">
        <f t="shared" si="10"/>
        <v>0</v>
      </c>
      <c r="AC53" s="1">
        <f t="shared" si="10"/>
        <v>0</v>
      </c>
      <c r="AD53" s="1">
        <f t="shared" si="10"/>
        <v>0</v>
      </c>
      <c r="AE53" s="1">
        <f t="shared" si="10"/>
        <v>0</v>
      </c>
      <c r="AF53" s="1">
        <f t="shared" si="10"/>
        <v>0</v>
      </c>
      <c r="AG53" s="1">
        <f t="shared" si="10"/>
        <v>0</v>
      </c>
      <c r="AH53" s="1">
        <f t="shared" si="10"/>
        <v>0</v>
      </c>
      <c r="AI53" s="1">
        <f t="shared" si="10"/>
        <v>0</v>
      </c>
      <c r="AJ53" s="1">
        <f t="shared" si="10"/>
        <v>0</v>
      </c>
      <c r="AK53" s="1">
        <f t="shared" si="10"/>
        <v>0</v>
      </c>
      <c r="AL53" s="1">
        <f t="shared" si="10"/>
        <v>0</v>
      </c>
      <c r="AM53" s="1">
        <f t="shared" si="10"/>
        <v>0</v>
      </c>
      <c r="AN53" s="1">
        <f t="shared" si="10"/>
        <v>0</v>
      </c>
      <c r="AO53" s="1">
        <f t="shared" si="10"/>
        <v>0</v>
      </c>
      <c r="AP53" s="1">
        <f t="shared" si="10"/>
        <v>0</v>
      </c>
      <c r="AQ53" s="1">
        <f t="shared" si="10"/>
        <v>0</v>
      </c>
      <c r="AR53" s="1">
        <f t="shared" si="10"/>
        <v>0</v>
      </c>
      <c r="AS53" s="1">
        <f t="shared" si="10"/>
        <v>0</v>
      </c>
      <c r="AT53" s="1">
        <f t="shared" si="10"/>
        <v>0</v>
      </c>
      <c r="AU53" s="1">
        <f t="shared" si="10"/>
        <v>0</v>
      </c>
      <c r="AV53" s="1">
        <f t="shared" si="10"/>
        <v>0</v>
      </c>
      <c r="AW53" s="1">
        <f t="shared" si="10"/>
        <v>0</v>
      </c>
      <c r="AX53" s="1">
        <f t="shared" si="10"/>
        <v>0</v>
      </c>
      <c r="AY53" s="1">
        <f t="shared" si="10"/>
        <v>0</v>
      </c>
      <c r="AZ53" s="1">
        <f t="shared" si="10"/>
        <v>0</v>
      </c>
      <c r="BA53" s="1">
        <f t="shared" si="10"/>
        <v>0</v>
      </c>
      <c r="BB53" s="1">
        <f t="shared" si="10"/>
        <v>0</v>
      </c>
      <c r="BC53" s="1">
        <f t="shared" si="10"/>
        <v>0</v>
      </c>
      <c r="BD53" s="1">
        <f t="shared" si="10"/>
        <v>0</v>
      </c>
      <c r="BE53" s="1">
        <f t="shared" si="10"/>
        <v>0</v>
      </c>
      <c r="BF53" s="1">
        <f t="shared" si="10"/>
        <v>1</v>
      </c>
      <c r="BG53" s="1">
        <f t="shared" si="10"/>
        <v>0</v>
      </c>
      <c r="BH53" s="1">
        <f t="shared" si="10"/>
        <v>0</v>
      </c>
      <c r="BI53" s="1">
        <f t="shared" si="10"/>
        <v>0</v>
      </c>
      <c r="BJ53" s="1">
        <f t="shared" si="10"/>
        <v>1</v>
      </c>
      <c r="BK53" s="1">
        <f t="shared" si="10"/>
        <v>0</v>
      </c>
      <c r="BL53" s="1">
        <f t="shared" si="10"/>
        <v>0</v>
      </c>
      <c r="BM53" s="1">
        <f t="shared" si="10"/>
        <v>0</v>
      </c>
      <c r="BN53" s="1">
        <f t="shared" si="10"/>
        <v>0</v>
      </c>
      <c r="BO53" s="1">
        <f t="shared" si="10"/>
        <v>0</v>
      </c>
      <c r="BP53" s="1">
        <f t="shared" si="10"/>
        <v>0</v>
      </c>
      <c r="BQ53" s="1">
        <f t="shared" si="10"/>
        <v>0</v>
      </c>
      <c r="BR53" s="1">
        <f t="shared" si="10"/>
        <v>0</v>
      </c>
      <c r="BS53" s="1">
        <f t="shared" si="10"/>
        <v>0</v>
      </c>
      <c r="BT53" s="1">
        <f>COUNTA(BT52)</f>
        <v>0</v>
      </c>
      <c r="BU53" s="1">
        <f>COUNTA(BU52)</f>
        <v>0</v>
      </c>
      <c r="BV53" s="1">
        <f>COUNTA(BV52)</f>
        <v>0</v>
      </c>
    </row>
    <row r="54" spans="1:74" ht="12.75">
      <c r="A54" s="1"/>
      <c r="B54" s="1"/>
      <c r="C54" s="4" t="s">
        <v>141</v>
      </c>
      <c r="E54" s="2"/>
      <c r="F54" s="2"/>
      <c r="G54" s="1" t="str">
        <f>CONCATENATE(G49," ",G50," ",G51," ",G52)</f>
        <v>30 31 32 </v>
      </c>
      <c r="H54" s="1" t="str">
        <f aca="true" t="shared" si="11" ref="H54:BS54">CONCATENATE(H49," ",H50," ",H51," ",H52)</f>
        <v>30 31 32 </v>
      </c>
      <c r="I54" s="1" t="str">
        <f t="shared" si="11"/>
        <v>30 (TSP/PM10) 31 32 </v>
      </c>
      <c r="J54" s="1" t="str">
        <f t="shared" si="11"/>
        <v>30  32 </v>
      </c>
      <c r="K54" s="1" t="str">
        <f t="shared" si="11"/>
        <v>  32 </v>
      </c>
      <c r="L54" s="1" t="str">
        <f t="shared" si="11"/>
        <v>  32 24</v>
      </c>
      <c r="M54" s="1" t="str">
        <f t="shared" si="11"/>
        <v>30   </v>
      </c>
      <c r="N54" s="1" t="str">
        <f t="shared" si="11"/>
        <v>  32 </v>
      </c>
      <c r="O54" s="1" t="str">
        <f t="shared" si="11"/>
        <v>  32 </v>
      </c>
      <c r="P54" s="1" t="str">
        <f t="shared" si="11"/>
        <v>   </v>
      </c>
      <c r="Q54" s="1" t="str">
        <f t="shared" si="11"/>
        <v>   </v>
      </c>
      <c r="R54" s="1" t="str">
        <f t="shared" si="11"/>
        <v>   </v>
      </c>
      <c r="S54" s="1" t="str">
        <f t="shared" si="11"/>
        <v>   </v>
      </c>
      <c r="T54" s="1" t="str">
        <f t="shared" si="11"/>
        <v>   </v>
      </c>
      <c r="U54" s="1" t="str">
        <f t="shared" si="11"/>
        <v>  32 </v>
      </c>
      <c r="V54" s="1" t="str">
        <f t="shared" si="11"/>
        <v>   </v>
      </c>
      <c r="W54" s="1" t="str">
        <f t="shared" si="11"/>
        <v>   </v>
      </c>
      <c r="X54" s="1" t="str">
        <f t="shared" si="11"/>
        <v>   </v>
      </c>
      <c r="Y54" s="1" t="str">
        <f t="shared" si="11"/>
        <v>   </v>
      </c>
      <c r="Z54" s="1" t="str">
        <f t="shared" si="11"/>
        <v>   </v>
      </c>
      <c r="AA54" s="1" t="str">
        <f t="shared" si="11"/>
        <v>   </v>
      </c>
      <c r="AB54" s="1" t="str">
        <f t="shared" si="11"/>
        <v>   </v>
      </c>
      <c r="AC54" s="1" t="str">
        <f t="shared" si="11"/>
        <v>   </v>
      </c>
      <c r="AD54" s="1" t="str">
        <f t="shared" si="11"/>
        <v>   </v>
      </c>
      <c r="AE54" s="1" t="str">
        <f t="shared" si="11"/>
        <v>   </v>
      </c>
      <c r="AF54" s="1" t="str">
        <f t="shared" si="11"/>
        <v>30   </v>
      </c>
      <c r="AG54" s="1" t="str">
        <f t="shared" si="11"/>
        <v>   </v>
      </c>
      <c r="AH54" s="1" t="str">
        <f t="shared" si="11"/>
        <v>   </v>
      </c>
      <c r="AI54" s="1" t="str">
        <f t="shared" si="11"/>
        <v>   </v>
      </c>
      <c r="AJ54" s="1" t="str">
        <f t="shared" si="11"/>
        <v>   </v>
      </c>
      <c r="AK54" s="1" t="str">
        <f t="shared" si="11"/>
        <v>   </v>
      </c>
      <c r="AL54" s="1" t="str">
        <f t="shared" si="11"/>
        <v>   </v>
      </c>
      <c r="AM54" s="1" t="str">
        <f t="shared" si="11"/>
        <v>   </v>
      </c>
      <c r="AN54" s="1" t="str">
        <f t="shared" si="11"/>
        <v> 31  </v>
      </c>
      <c r="AO54" s="1" t="str">
        <f t="shared" si="11"/>
        <v>  32 </v>
      </c>
      <c r="AP54" s="1" t="str">
        <f t="shared" si="11"/>
        <v>  32 </v>
      </c>
      <c r="AQ54" s="1" t="str">
        <f t="shared" si="11"/>
        <v>   </v>
      </c>
      <c r="AR54" s="1" t="str">
        <f t="shared" si="11"/>
        <v>   </v>
      </c>
      <c r="AS54" s="1" t="str">
        <f t="shared" si="11"/>
        <v>   </v>
      </c>
      <c r="AT54" s="1" t="str">
        <f t="shared" si="11"/>
        <v>   </v>
      </c>
      <c r="AU54" s="1" t="str">
        <f t="shared" si="11"/>
        <v>   </v>
      </c>
      <c r="AV54" s="1" t="str">
        <f t="shared" si="11"/>
        <v>   </v>
      </c>
      <c r="AW54" s="1" t="str">
        <f t="shared" si="11"/>
        <v>   </v>
      </c>
      <c r="AX54" s="1" t="str">
        <f t="shared" si="11"/>
        <v>   </v>
      </c>
      <c r="AY54" s="1" t="str">
        <f t="shared" si="11"/>
        <v>   </v>
      </c>
      <c r="AZ54" s="1" t="str">
        <f t="shared" si="11"/>
        <v>   </v>
      </c>
      <c r="BA54" s="1" t="str">
        <f t="shared" si="11"/>
        <v>   </v>
      </c>
      <c r="BB54" s="1" t="str">
        <f t="shared" si="11"/>
        <v>   </v>
      </c>
      <c r="BC54" s="1" t="str">
        <f t="shared" si="11"/>
        <v>   </v>
      </c>
      <c r="BD54" s="1" t="str">
        <f t="shared" si="11"/>
        <v>   </v>
      </c>
      <c r="BE54" s="1" t="str">
        <f t="shared" si="11"/>
        <v>   </v>
      </c>
      <c r="BF54" s="1" t="str">
        <f t="shared" si="11"/>
        <v>   24 (weather</v>
      </c>
      <c r="BG54" s="1" t="str">
        <f t="shared" si="11"/>
        <v>   </v>
      </c>
      <c r="BH54" s="1" t="str">
        <f t="shared" si="11"/>
        <v>   </v>
      </c>
      <c r="BI54" s="1" t="str">
        <f t="shared" si="11"/>
        <v>   </v>
      </c>
      <c r="BJ54" s="1" t="str">
        <f t="shared" si="11"/>
        <v>   24</v>
      </c>
      <c r="BK54" s="1" t="str">
        <f t="shared" si="11"/>
        <v>   </v>
      </c>
      <c r="BL54" s="1" t="str">
        <f t="shared" si="11"/>
        <v>   </v>
      </c>
      <c r="BM54" s="1" t="str">
        <f t="shared" si="11"/>
        <v>   </v>
      </c>
      <c r="BN54" s="1" t="str">
        <f t="shared" si="11"/>
        <v>   </v>
      </c>
      <c r="BO54" s="1" t="str">
        <f t="shared" si="11"/>
        <v>   </v>
      </c>
      <c r="BP54" s="1" t="str">
        <f t="shared" si="11"/>
        <v>   </v>
      </c>
      <c r="BQ54" s="1" t="str">
        <f t="shared" si="11"/>
        <v>   </v>
      </c>
      <c r="BR54" s="1" t="str">
        <f t="shared" si="11"/>
        <v>   </v>
      </c>
      <c r="BS54" s="1" t="str">
        <f t="shared" si="11"/>
        <v>   </v>
      </c>
      <c r="BT54" s="1" t="str">
        <f>CONCATENATE(BT49," ",BT50," ",BT51," ",BT52)</f>
        <v>   </v>
      </c>
      <c r="BU54" s="1" t="str">
        <f>CONCATENATE(BU49," ",BU50," ",BU51," ",BU52)</f>
        <v>   </v>
      </c>
      <c r="BV54" s="1" t="str">
        <f>CONCATENATE(BV49," ",BV50," ",BV51," ",BV52)</f>
        <v>   </v>
      </c>
    </row>
    <row r="55" spans="1:74" ht="12.75">
      <c r="A55" s="1"/>
      <c r="B55" s="1"/>
      <c r="C55" s="4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</row>
    <row r="56" spans="1:74" ht="12.75">
      <c r="A56" s="1"/>
      <c r="B56" s="1"/>
      <c r="C56" s="4"/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</row>
    <row r="57" spans="1:74" ht="12.75">
      <c r="A57" s="1">
        <v>21</v>
      </c>
      <c r="B57" s="1" t="s">
        <v>329</v>
      </c>
      <c r="C57" s="1" t="s">
        <v>202</v>
      </c>
      <c r="D57" s="1" t="s">
        <v>389</v>
      </c>
      <c r="E57" s="2" t="s">
        <v>137</v>
      </c>
      <c r="F57" s="2"/>
      <c r="G57" s="1">
        <v>21</v>
      </c>
      <c r="H57" s="1">
        <v>21</v>
      </c>
      <c r="I57" s="1" t="s">
        <v>243</v>
      </c>
      <c r="J57" s="1"/>
      <c r="K57" s="1">
        <v>21</v>
      </c>
      <c r="L57" s="1">
        <v>21</v>
      </c>
      <c r="M57" s="1"/>
      <c r="N57" s="1"/>
      <c r="O57" s="1"/>
      <c r="P57" s="1">
        <v>21</v>
      </c>
      <c r="Q57" s="1"/>
      <c r="R57" s="1"/>
      <c r="S57" s="1"/>
      <c r="T57" s="1">
        <v>21</v>
      </c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</row>
    <row r="58" spans="1:74" ht="12.75">
      <c r="A58" s="1">
        <v>19</v>
      </c>
      <c r="B58" s="1" t="s">
        <v>326</v>
      </c>
      <c r="C58" s="1" t="s">
        <v>388</v>
      </c>
      <c r="D58" s="1" t="s">
        <v>389</v>
      </c>
      <c r="E58" s="2" t="s">
        <v>137</v>
      </c>
      <c r="F58" s="2"/>
      <c r="G58" s="1">
        <v>19</v>
      </c>
      <c r="H58" s="1">
        <v>19</v>
      </c>
      <c r="I58" s="1">
        <v>19</v>
      </c>
      <c r="J58" s="1">
        <v>19</v>
      </c>
      <c r="K58" s="1"/>
      <c r="L58" s="1">
        <v>19</v>
      </c>
      <c r="M58" s="1">
        <v>19</v>
      </c>
      <c r="N58" s="1"/>
      <c r="O58" s="1"/>
      <c r="P58" s="1"/>
      <c r="Q58" s="1"/>
      <c r="R58" s="1" t="s">
        <v>240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>
        <v>19</v>
      </c>
      <c r="AF58" s="1"/>
      <c r="AG58" s="1"/>
      <c r="AH58" s="1"/>
      <c r="AI58" s="1"/>
      <c r="AJ58" s="1"/>
      <c r="AK58" s="1"/>
      <c r="AL58" s="1">
        <v>19</v>
      </c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</row>
    <row r="59" spans="1:74" ht="12.75">
      <c r="A59" s="1">
        <v>20</v>
      </c>
      <c r="B59" s="1" t="s">
        <v>328</v>
      </c>
      <c r="C59" s="1" t="s">
        <v>202</v>
      </c>
      <c r="D59" s="1" t="s">
        <v>389</v>
      </c>
      <c r="E59" s="2" t="s">
        <v>137</v>
      </c>
      <c r="F59" s="2"/>
      <c r="G59" s="1"/>
      <c r="H59" s="1">
        <v>20</v>
      </c>
      <c r="I59" s="1" t="s">
        <v>242</v>
      </c>
      <c r="J59" s="1">
        <v>20</v>
      </c>
      <c r="K59" s="1"/>
      <c r="L59" s="1">
        <v>20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</row>
    <row r="60" spans="1:74" ht="12.75">
      <c r="A60" s="1"/>
      <c r="B60" s="1"/>
      <c r="C60" s="4" t="s">
        <v>140</v>
      </c>
      <c r="E60" s="2"/>
      <c r="F60" s="2"/>
      <c r="G60" s="1">
        <f>COUNTA(G57:G59)</f>
        <v>2</v>
      </c>
      <c r="H60" s="1">
        <f aca="true" t="shared" si="12" ref="H60:BS60">COUNTA(H57:H59)</f>
        <v>3</v>
      </c>
      <c r="I60" s="1">
        <f t="shared" si="12"/>
        <v>3</v>
      </c>
      <c r="J60" s="1">
        <f t="shared" si="12"/>
        <v>2</v>
      </c>
      <c r="K60" s="1">
        <f t="shared" si="12"/>
        <v>1</v>
      </c>
      <c r="L60" s="1">
        <f t="shared" si="12"/>
        <v>3</v>
      </c>
      <c r="M60" s="1">
        <f t="shared" si="12"/>
        <v>1</v>
      </c>
      <c r="N60" s="1">
        <f t="shared" si="12"/>
        <v>0</v>
      </c>
      <c r="O60" s="1">
        <f t="shared" si="12"/>
        <v>0</v>
      </c>
      <c r="P60" s="1">
        <f t="shared" si="12"/>
        <v>1</v>
      </c>
      <c r="Q60" s="1">
        <f t="shared" si="12"/>
        <v>0</v>
      </c>
      <c r="R60" s="1">
        <f t="shared" si="12"/>
        <v>1</v>
      </c>
      <c r="S60" s="1">
        <f t="shared" si="12"/>
        <v>0</v>
      </c>
      <c r="T60" s="1">
        <f t="shared" si="12"/>
        <v>1</v>
      </c>
      <c r="U60" s="1">
        <f t="shared" si="12"/>
        <v>0</v>
      </c>
      <c r="V60" s="1">
        <f t="shared" si="12"/>
        <v>0</v>
      </c>
      <c r="W60" s="1">
        <f t="shared" si="12"/>
        <v>0</v>
      </c>
      <c r="X60" s="1">
        <f t="shared" si="12"/>
        <v>0</v>
      </c>
      <c r="Y60" s="1">
        <f t="shared" si="12"/>
        <v>0</v>
      </c>
      <c r="Z60" s="1">
        <f t="shared" si="12"/>
        <v>0</v>
      </c>
      <c r="AA60" s="1">
        <f t="shared" si="12"/>
        <v>0</v>
      </c>
      <c r="AB60" s="1">
        <f t="shared" si="12"/>
        <v>0</v>
      </c>
      <c r="AC60" s="1">
        <f t="shared" si="12"/>
        <v>0</v>
      </c>
      <c r="AD60" s="1">
        <f t="shared" si="12"/>
        <v>0</v>
      </c>
      <c r="AE60" s="1">
        <f t="shared" si="12"/>
        <v>1</v>
      </c>
      <c r="AF60" s="1">
        <f t="shared" si="12"/>
        <v>0</v>
      </c>
      <c r="AG60" s="1">
        <f t="shared" si="12"/>
        <v>0</v>
      </c>
      <c r="AH60" s="1">
        <f t="shared" si="12"/>
        <v>0</v>
      </c>
      <c r="AI60" s="1">
        <f t="shared" si="12"/>
        <v>0</v>
      </c>
      <c r="AJ60" s="1">
        <f t="shared" si="12"/>
        <v>0</v>
      </c>
      <c r="AK60" s="1">
        <f t="shared" si="12"/>
        <v>0</v>
      </c>
      <c r="AL60" s="1">
        <f t="shared" si="12"/>
        <v>1</v>
      </c>
      <c r="AM60" s="1">
        <f t="shared" si="12"/>
        <v>0</v>
      </c>
      <c r="AN60" s="1">
        <f t="shared" si="12"/>
        <v>0</v>
      </c>
      <c r="AO60" s="1">
        <f t="shared" si="12"/>
        <v>0</v>
      </c>
      <c r="AP60" s="1">
        <f t="shared" si="12"/>
        <v>0</v>
      </c>
      <c r="AQ60" s="1">
        <f t="shared" si="12"/>
        <v>0</v>
      </c>
      <c r="AR60" s="1">
        <f t="shared" si="12"/>
        <v>0</v>
      </c>
      <c r="AS60" s="1">
        <f t="shared" si="12"/>
        <v>0</v>
      </c>
      <c r="AT60" s="1">
        <f t="shared" si="12"/>
        <v>0</v>
      </c>
      <c r="AU60" s="1">
        <f t="shared" si="12"/>
        <v>0</v>
      </c>
      <c r="AV60" s="1">
        <f t="shared" si="12"/>
        <v>0</v>
      </c>
      <c r="AW60" s="1">
        <f t="shared" si="12"/>
        <v>0</v>
      </c>
      <c r="AX60" s="1">
        <f t="shared" si="12"/>
        <v>0</v>
      </c>
      <c r="AY60" s="1">
        <f t="shared" si="12"/>
        <v>0</v>
      </c>
      <c r="AZ60" s="1">
        <f t="shared" si="12"/>
        <v>0</v>
      </c>
      <c r="BA60" s="1">
        <f t="shared" si="12"/>
        <v>0</v>
      </c>
      <c r="BB60" s="1">
        <f t="shared" si="12"/>
        <v>0</v>
      </c>
      <c r="BC60" s="1">
        <f t="shared" si="12"/>
        <v>0</v>
      </c>
      <c r="BD60" s="1">
        <f t="shared" si="12"/>
        <v>0</v>
      </c>
      <c r="BE60" s="1">
        <f t="shared" si="12"/>
        <v>0</v>
      </c>
      <c r="BF60" s="1">
        <f t="shared" si="12"/>
        <v>0</v>
      </c>
      <c r="BG60" s="1">
        <f t="shared" si="12"/>
        <v>0</v>
      </c>
      <c r="BH60" s="1">
        <f t="shared" si="12"/>
        <v>0</v>
      </c>
      <c r="BI60" s="1">
        <f t="shared" si="12"/>
        <v>0</v>
      </c>
      <c r="BJ60" s="1">
        <f t="shared" si="12"/>
        <v>0</v>
      </c>
      <c r="BK60" s="1">
        <f t="shared" si="12"/>
        <v>0</v>
      </c>
      <c r="BL60" s="1">
        <f t="shared" si="12"/>
        <v>0</v>
      </c>
      <c r="BM60" s="1">
        <f t="shared" si="12"/>
        <v>0</v>
      </c>
      <c r="BN60" s="1">
        <f t="shared" si="12"/>
        <v>0</v>
      </c>
      <c r="BO60" s="1">
        <f t="shared" si="12"/>
        <v>0</v>
      </c>
      <c r="BP60" s="1">
        <f t="shared" si="12"/>
        <v>0</v>
      </c>
      <c r="BQ60" s="1">
        <f t="shared" si="12"/>
        <v>0</v>
      </c>
      <c r="BR60" s="1">
        <f t="shared" si="12"/>
        <v>0</v>
      </c>
      <c r="BS60" s="1">
        <f t="shared" si="12"/>
        <v>0</v>
      </c>
      <c r="BT60" s="1">
        <f>COUNTA(BT57:BT59)</f>
        <v>0</v>
      </c>
      <c r="BU60" s="1">
        <f>COUNTA(BU57:BU59)</f>
        <v>0</v>
      </c>
      <c r="BV60" s="1">
        <f>COUNTA(BV57:BV59)</f>
        <v>0</v>
      </c>
    </row>
    <row r="61" spans="1:74" ht="12.75">
      <c r="A61" s="1"/>
      <c r="B61" s="1"/>
      <c r="C61" s="4" t="s">
        <v>141</v>
      </c>
      <c r="E61" s="2"/>
      <c r="F61" s="2"/>
      <c r="G61" s="1" t="str">
        <f>CONCATENATE(G57," ",G58," ",G59)</f>
        <v>21 19 </v>
      </c>
      <c r="H61" s="1" t="str">
        <f aca="true" t="shared" si="13" ref="H61:BS61">CONCATENATE(H57," ",H58," ",H59)</f>
        <v>21 19 20</v>
      </c>
      <c r="I61" s="1" t="str">
        <f t="shared" si="13"/>
        <v>21 (TSP/PM10) 19 20 (PM)</v>
      </c>
      <c r="J61" s="1" t="str">
        <f t="shared" si="13"/>
        <v> 19 20</v>
      </c>
      <c r="K61" s="1" t="str">
        <f t="shared" si="13"/>
        <v>21  </v>
      </c>
      <c r="L61" s="1" t="str">
        <f t="shared" si="13"/>
        <v>21 19 20</v>
      </c>
      <c r="M61" s="1" t="str">
        <f t="shared" si="13"/>
        <v> 19 </v>
      </c>
      <c r="N61" s="1" t="str">
        <f t="shared" si="13"/>
        <v>  </v>
      </c>
      <c r="O61" s="1" t="str">
        <f t="shared" si="13"/>
        <v>  </v>
      </c>
      <c r="P61" s="1" t="str">
        <f t="shared" si="13"/>
        <v>21  </v>
      </c>
      <c r="Q61" s="1" t="str">
        <f t="shared" si="13"/>
        <v>  </v>
      </c>
      <c r="R61" s="1" t="str">
        <f t="shared" si="13"/>
        <v> 19 (NO3-) </v>
      </c>
      <c r="S61" s="1" t="str">
        <f t="shared" si="13"/>
        <v>  </v>
      </c>
      <c r="T61" s="1" t="str">
        <f t="shared" si="13"/>
        <v>21  </v>
      </c>
      <c r="U61" s="1" t="str">
        <f t="shared" si="13"/>
        <v>  </v>
      </c>
      <c r="V61" s="1" t="str">
        <f t="shared" si="13"/>
        <v>  </v>
      </c>
      <c r="W61" s="1" t="str">
        <f t="shared" si="13"/>
        <v>  </v>
      </c>
      <c r="X61" s="1" t="str">
        <f t="shared" si="13"/>
        <v>  </v>
      </c>
      <c r="Y61" s="1" t="str">
        <f t="shared" si="13"/>
        <v>  </v>
      </c>
      <c r="Z61" s="1" t="str">
        <f t="shared" si="13"/>
        <v>  </v>
      </c>
      <c r="AA61" s="1" t="str">
        <f t="shared" si="13"/>
        <v>  </v>
      </c>
      <c r="AB61" s="1" t="str">
        <f t="shared" si="13"/>
        <v>  </v>
      </c>
      <c r="AC61" s="1" t="str">
        <f t="shared" si="13"/>
        <v>  </v>
      </c>
      <c r="AD61" s="1" t="str">
        <f t="shared" si="13"/>
        <v>  </v>
      </c>
      <c r="AE61" s="1" t="str">
        <f t="shared" si="13"/>
        <v> 19 </v>
      </c>
      <c r="AF61" s="1" t="str">
        <f t="shared" si="13"/>
        <v>  </v>
      </c>
      <c r="AG61" s="1" t="str">
        <f t="shared" si="13"/>
        <v>  </v>
      </c>
      <c r="AH61" s="1" t="str">
        <f t="shared" si="13"/>
        <v>  </v>
      </c>
      <c r="AI61" s="1" t="str">
        <f t="shared" si="13"/>
        <v>  </v>
      </c>
      <c r="AJ61" s="1" t="str">
        <f t="shared" si="13"/>
        <v>  </v>
      </c>
      <c r="AK61" s="1" t="str">
        <f t="shared" si="13"/>
        <v>  </v>
      </c>
      <c r="AL61" s="1" t="str">
        <f t="shared" si="13"/>
        <v> 19 </v>
      </c>
      <c r="AM61" s="1" t="str">
        <f t="shared" si="13"/>
        <v>  </v>
      </c>
      <c r="AN61" s="1" t="str">
        <f t="shared" si="13"/>
        <v>  </v>
      </c>
      <c r="AO61" s="1" t="str">
        <f t="shared" si="13"/>
        <v>  </v>
      </c>
      <c r="AP61" s="1" t="str">
        <f t="shared" si="13"/>
        <v>  </v>
      </c>
      <c r="AQ61" s="1" t="str">
        <f t="shared" si="13"/>
        <v>  </v>
      </c>
      <c r="AR61" s="1" t="str">
        <f t="shared" si="13"/>
        <v>  </v>
      </c>
      <c r="AS61" s="1" t="str">
        <f t="shared" si="13"/>
        <v>  </v>
      </c>
      <c r="AT61" s="1" t="str">
        <f t="shared" si="13"/>
        <v>  </v>
      </c>
      <c r="AU61" s="1" t="str">
        <f t="shared" si="13"/>
        <v>  </v>
      </c>
      <c r="AV61" s="1" t="str">
        <f t="shared" si="13"/>
        <v>  </v>
      </c>
      <c r="AW61" s="1" t="str">
        <f t="shared" si="13"/>
        <v>  </v>
      </c>
      <c r="AX61" s="1" t="str">
        <f t="shared" si="13"/>
        <v>  </v>
      </c>
      <c r="AY61" s="1" t="str">
        <f t="shared" si="13"/>
        <v>  </v>
      </c>
      <c r="AZ61" s="1" t="str">
        <f t="shared" si="13"/>
        <v>  </v>
      </c>
      <c r="BA61" s="1" t="str">
        <f t="shared" si="13"/>
        <v>  </v>
      </c>
      <c r="BB61" s="1" t="str">
        <f t="shared" si="13"/>
        <v>  </v>
      </c>
      <c r="BC61" s="1" t="str">
        <f t="shared" si="13"/>
        <v>  </v>
      </c>
      <c r="BD61" s="1" t="str">
        <f t="shared" si="13"/>
        <v>  </v>
      </c>
      <c r="BE61" s="1" t="str">
        <f t="shared" si="13"/>
        <v>  </v>
      </c>
      <c r="BF61" s="1" t="str">
        <f t="shared" si="13"/>
        <v>  </v>
      </c>
      <c r="BG61" s="1" t="str">
        <f t="shared" si="13"/>
        <v>  </v>
      </c>
      <c r="BH61" s="1" t="str">
        <f t="shared" si="13"/>
        <v>  </v>
      </c>
      <c r="BI61" s="1" t="str">
        <f t="shared" si="13"/>
        <v>  </v>
      </c>
      <c r="BJ61" s="1" t="str">
        <f t="shared" si="13"/>
        <v>  </v>
      </c>
      <c r="BK61" s="1" t="str">
        <f t="shared" si="13"/>
        <v>  </v>
      </c>
      <c r="BL61" s="1" t="str">
        <f t="shared" si="13"/>
        <v>  </v>
      </c>
      <c r="BM61" s="1" t="str">
        <f t="shared" si="13"/>
        <v>  </v>
      </c>
      <c r="BN61" s="1" t="str">
        <f t="shared" si="13"/>
        <v>  </v>
      </c>
      <c r="BO61" s="1" t="str">
        <f t="shared" si="13"/>
        <v>  </v>
      </c>
      <c r="BP61" s="1" t="str">
        <f t="shared" si="13"/>
        <v>  </v>
      </c>
      <c r="BQ61" s="1" t="str">
        <f t="shared" si="13"/>
        <v>  </v>
      </c>
      <c r="BR61" s="1" t="str">
        <f t="shared" si="13"/>
        <v>  </v>
      </c>
      <c r="BS61" s="1" t="str">
        <f t="shared" si="13"/>
        <v>  </v>
      </c>
      <c r="BT61" s="1" t="str">
        <f>CONCATENATE(BT57," ",BT58," ",BT59)</f>
        <v>  </v>
      </c>
      <c r="BU61" s="1" t="str">
        <f>CONCATENATE(BU57," ",BU58," ",BU59)</f>
        <v>  </v>
      </c>
      <c r="BV61" s="1" t="str">
        <f>CONCATENATE(BV57," ",BV58," ",BV59)</f>
        <v>  </v>
      </c>
    </row>
    <row r="62" spans="1:74" ht="12.75">
      <c r="A62" s="1"/>
      <c r="B62" s="1"/>
      <c r="E62" s="2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</row>
    <row r="63" spans="1:74" ht="12.75">
      <c r="A63" s="1"/>
      <c r="B63" s="1"/>
      <c r="E63" s="2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</row>
    <row r="64" spans="1:74" ht="12.75">
      <c r="A64" s="1">
        <v>5</v>
      </c>
      <c r="B64" s="1" t="s">
        <v>303</v>
      </c>
      <c r="C64" s="1" t="s">
        <v>202</v>
      </c>
      <c r="D64" s="1" t="s">
        <v>204</v>
      </c>
      <c r="E64" s="2" t="s">
        <v>137</v>
      </c>
      <c r="F64" s="2"/>
      <c r="G64" s="1">
        <v>5</v>
      </c>
      <c r="H64" s="1">
        <v>5</v>
      </c>
      <c r="I64" s="1">
        <v>5</v>
      </c>
      <c r="J64" s="1">
        <v>5</v>
      </c>
      <c r="K64" s="1">
        <v>5</v>
      </c>
      <c r="L64" s="1">
        <v>5</v>
      </c>
      <c r="M64" s="1"/>
      <c r="N64" s="1">
        <v>5</v>
      </c>
      <c r="O64" s="1"/>
      <c r="P64" s="1"/>
      <c r="Q64" s="1">
        <v>5</v>
      </c>
      <c r="R64" s="1">
        <v>5</v>
      </c>
      <c r="S64" s="1">
        <v>5</v>
      </c>
      <c r="T64" s="1"/>
      <c r="U64" s="1">
        <v>5</v>
      </c>
      <c r="V64" s="1"/>
      <c r="W64" s="1"/>
      <c r="X64" s="1">
        <v>5</v>
      </c>
      <c r="Y64" s="1"/>
      <c r="Z64" s="1"/>
      <c r="AA64" s="1"/>
      <c r="AB64" s="1">
        <v>5</v>
      </c>
      <c r="AC64" s="1">
        <v>5</v>
      </c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>
        <v>5</v>
      </c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</row>
    <row r="65" spans="1:74" ht="12.75">
      <c r="A65" s="1">
        <v>6</v>
      </c>
      <c r="B65" s="1" t="s">
        <v>308</v>
      </c>
      <c r="C65" s="1" t="s">
        <v>202</v>
      </c>
      <c r="D65" s="1" t="s">
        <v>204</v>
      </c>
      <c r="E65" s="2" t="s">
        <v>137</v>
      </c>
      <c r="F65" s="2"/>
      <c r="G65" s="1">
        <v>6</v>
      </c>
      <c r="H65" s="1">
        <v>6</v>
      </c>
      <c r="I65" s="1">
        <v>6</v>
      </c>
      <c r="J65" s="1">
        <v>6</v>
      </c>
      <c r="K65" s="1">
        <v>6</v>
      </c>
      <c r="L65" s="1">
        <v>6</v>
      </c>
      <c r="M65" s="1"/>
      <c r="N65" s="1">
        <v>6</v>
      </c>
      <c r="O65" s="1"/>
      <c r="P65" s="1"/>
      <c r="Q65" s="1">
        <v>6</v>
      </c>
      <c r="R65" s="1">
        <v>6</v>
      </c>
      <c r="S65" s="1">
        <v>6</v>
      </c>
      <c r="T65" s="1"/>
      <c r="U65" s="1">
        <v>6</v>
      </c>
      <c r="V65" s="1"/>
      <c r="W65" s="1"/>
      <c r="X65" s="1">
        <v>6</v>
      </c>
      <c r="Y65" s="1"/>
      <c r="Z65" s="1"/>
      <c r="AA65" s="1"/>
      <c r="AB65" s="1">
        <v>6</v>
      </c>
      <c r="AC65" s="1">
        <v>6</v>
      </c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>
        <v>6</v>
      </c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</row>
    <row r="66" spans="1:74" ht="12.75">
      <c r="A66" s="1"/>
      <c r="B66" s="1"/>
      <c r="C66" s="4" t="s">
        <v>140</v>
      </c>
      <c r="E66" s="2"/>
      <c r="F66" s="2"/>
      <c r="G66" s="1">
        <f>COUNTA(G64:G65)</f>
        <v>2</v>
      </c>
      <c r="H66" s="1">
        <f aca="true" t="shared" si="14" ref="H66:BS66">COUNTA(H64:H65)</f>
        <v>2</v>
      </c>
      <c r="I66" s="1">
        <f t="shared" si="14"/>
        <v>2</v>
      </c>
      <c r="J66" s="1">
        <f t="shared" si="14"/>
        <v>2</v>
      </c>
      <c r="K66" s="1">
        <f t="shared" si="14"/>
        <v>2</v>
      </c>
      <c r="L66" s="1">
        <f t="shared" si="14"/>
        <v>2</v>
      </c>
      <c r="M66" s="1">
        <f t="shared" si="14"/>
        <v>0</v>
      </c>
      <c r="N66" s="1">
        <f t="shared" si="14"/>
        <v>2</v>
      </c>
      <c r="O66" s="1">
        <f t="shared" si="14"/>
        <v>0</v>
      </c>
      <c r="P66" s="1">
        <f t="shared" si="14"/>
        <v>0</v>
      </c>
      <c r="Q66" s="1">
        <f t="shared" si="14"/>
        <v>2</v>
      </c>
      <c r="R66" s="1">
        <f t="shared" si="14"/>
        <v>2</v>
      </c>
      <c r="S66" s="1">
        <f t="shared" si="14"/>
        <v>2</v>
      </c>
      <c r="T66" s="1">
        <f t="shared" si="14"/>
        <v>0</v>
      </c>
      <c r="U66" s="1">
        <f t="shared" si="14"/>
        <v>2</v>
      </c>
      <c r="V66" s="1">
        <f t="shared" si="14"/>
        <v>0</v>
      </c>
      <c r="W66" s="1">
        <f t="shared" si="14"/>
        <v>0</v>
      </c>
      <c r="X66" s="1">
        <f t="shared" si="14"/>
        <v>2</v>
      </c>
      <c r="Y66" s="1">
        <f t="shared" si="14"/>
        <v>0</v>
      </c>
      <c r="Z66" s="1">
        <f t="shared" si="14"/>
        <v>0</v>
      </c>
      <c r="AA66" s="1">
        <f t="shared" si="14"/>
        <v>0</v>
      </c>
      <c r="AB66" s="1">
        <f t="shared" si="14"/>
        <v>2</v>
      </c>
      <c r="AC66" s="1">
        <f t="shared" si="14"/>
        <v>2</v>
      </c>
      <c r="AD66" s="1">
        <f t="shared" si="14"/>
        <v>0</v>
      </c>
      <c r="AE66" s="1">
        <f t="shared" si="14"/>
        <v>0</v>
      </c>
      <c r="AF66" s="1">
        <f t="shared" si="14"/>
        <v>0</v>
      </c>
      <c r="AG66" s="1">
        <f t="shared" si="14"/>
        <v>0</v>
      </c>
      <c r="AH66" s="1">
        <f t="shared" si="14"/>
        <v>0</v>
      </c>
      <c r="AI66" s="1">
        <f t="shared" si="14"/>
        <v>0</v>
      </c>
      <c r="AJ66" s="1">
        <f t="shared" si="14"/>
        <v>0</v>
      </c>
      <c r="AK66" s="1">
        <f t="shared" si="14"/>
        <v>0</v>
      </c>
      <c r="AL66" s="1">
        <f t="shared" si="14"/>
        <v>0</v>
      </c>
      <c r="AM66" s="1">
        <f t="shared" si="14"/>
        <v>0</v>
      </c>
      <c r="AN66" s="1">
        <f t="shared" si="14"/>
        <v>0</v>
      </c>
      <c r="AO66" s="1">
        <f t="shared" si="14"/>
        <v>0</v>
      </c>
      <c r="AP66" s="1">
        <f t="shared" si="14"/>
        <v>0</v>
      </c>
      <c r="AQ66" s="1">
        <f t="shared" si="14"/>
        <v>0</v>
      </c>
      <c r="AR66" s="1">
        <f t="shared" si="14"/>
        <v>0</v>
      </c>
      <c r="AS66" s="1">
        <f t="shared" si="14"/>
        <v>0</v>
      </c>
      <c r="AT66" s="1">
        <f t="shared" si="14"/>
        <v>0</v>
      </c>
      <c r="AU66" s="1">
        <f t="shared" si="14"/>
        <v>0</v>
      </c>
      <c r="AV66" s="1">
        <f t="shared" si="14"/>
        <v>0</v>
      </c>
      <c r="AW66" s="1">
        <f t="shared" si="14"/>
        <v>0</v>
      </c>
      <c r="AX66" s="1">
        <f t="shared" si="14"/>
        <v>0</v>
      </c>
      <c r="AY66" s="1">
        <f t="shared" si="14"/>
        <v>0</v>
      </c>
      <c r="AZ66" s="1">
        <f t="shared" si="14"/>
        <v>0</v>
      </c>
      <c r="BA66" s="1">
        <f t="shared" si="14"/>
        <v>0</v>
      </c>
      <c r="BB66" s="1">
        <f t="shared" si="14"/>
        <v>0</v>
      </c>
      <c r="BC66" s="1">
        <f t="shared" si="14"/>
        <v>0</v>
      </c>
      <c r="BD66" s="1">
        <f t="shared" si="14"/>
        <v>0</v>
      </c>
      <c r="BE66" s="1">
        <f t="shared" si="14"/>
        <v>0</v>
      </c>
      <c r="BF66" s="1">
        <f t="shared" si="14"/>
        <v>0</v>
      </c>
      <c r="BG66" s="1">
        <f t="shared" si="14"/>
        <v>2</v>
      </c>
      <c r="BH66" s="1">
        <f t="shared" si="14"/>
        <v>0</v>
      </c>
      <c r="BI66" s="1">
        <f t="shared" si="14"/>
        <v>0</v>
      </c>
      <c r="BJ66" s="1">
        <f t="shared" si="14"/>
        <v>0</v>
      </c>
      <c r="BK66" s="1">
        <f t="shared" si="14"/>
        <v>0</v>
      </c>
      <c r="BL66" s="1">
        <f t="shared" si="14"/>
        <v>0</v>
      </c>
      <c r="BM66" s="1">
        <f t="shared" si="14"/>
        <v>0</v>
      </c>
      <c r="BN66" s="1">
        <f t="shared" si="14"/>
        <v>0</v>
      </c>
      <c r="BO66" s="1">
        <f t="shared" si="14"/>
        <v>0</v>
      </c>
      <c r="BP66" s="1">
        <f t="shared" si="14"/>
        <v>0</v>
      </c>
      <c r="BQ66" s="1">
        <f t="shared" si="14"/>
        <v>0</v>
      </c>
      <c r="BR66" s="1">
        <f t="shared" si="14"/>
        <v>0</v>
      </c>
      <c r="BS66" s="1">
        <f t="shared" si="14"/>
        <v>0</v>
      </c>
      <c r="BT66" s="1">
        <f>COUNTA(BT64:BT65)</f>
        <v>0</v>
      </c>
      <c r="BU66" s="1">
        <f>COUNTA(BU64:BU65)</f>
        <v>0</v>
      </c>
      <c r="BV66" s="1">
        <f>COUNTA(BV64:BV65)</f>
        <v>0</v>
      </c>
    </row>
    <row r="67" spans="1:74" ht="12.75">
      <c r="A67" s="1"/>
      <c r="B67" s="1"/>
      <c r="C67" s="4" t="s">
        <v>141</v>
      </c>
      <c r="E67" s="2"/>
      <c r="F67" s="2"/>
      <c r="G67" s="1" t="str">
        <f>CONCATENATE(G64," ",G65)</f>
        <v>5 6</v>
      </c>
      <c r="H67" s="1" t="str">
        <f aca="true" t="shared" si="15" ref="H67:BS67">CONCATENATE(H64," ",H65)</f>
        <v>5 6</v>
      </c>
      <c r="I67" s="1" t="str">
        <f t="shared" si="15"/>
        <v>5 6</v>
      </c>
      <c r="J67" s="1" t="str">
        <f t="shared" si="15"/>
        <v>5 6</v>
      </c>
      <c r="K67" s="1" t="str">
        <f t="shared" si="15"/>
        <v>5 6</v>
      </c>
      <c r="L67" s="1" t="str">
        <f t="shared" si="15"/>
        <v>5 6</v>
      </c>
      <c r="M67" s="1" t="str">
        <f t="shared" si="15"/>
        <v> </v>
      </c>
      <c r="N67" s="1" t="str">
        <f t="shared" si="15"/>
        <v>5 6</v>
      </c>
      <c r="O67" s="1" t="str">
        <f t="shared" si="15"/>
        <v> </v>
      </c>
      <c r="P67" s="1" t="str">
        <f t="shared" si="15"/>
        <v> </v>
      </c>
      <c r="Q67" s="1" t="str">
        <f t="shared" si="15"/>
        <v>5 6</v>
      </c>
      <c r="R67" s="1" t="str">
        <f t="shared" si="15"/>
        <v>5 6</v>
      </c>
      <c r="S67" s="1" t="str">
        <f t="shared" si="15"/>
        <v>5 6</v>
      </c>
      <c r="T67" s="1" t="str">
        <f t="shared" si="15"/>
        <v> </v>
      </c>
      <c r="U67" s="1" t="str">
        <f t="shared" si="15"/>
        <v>5 6</v>
      </c>
      <c r="V67" s="1" t="str">
        <f t="shared" si="15"/>
        <v> </v>
      </c>
      <c r="W67" s="1" t="str">
        <f t="shared" si="15"/>
        <v> </v>
      </c>
      <c r="X67" s="1" t="str">
        <f t="shared" si="15"/>
        <v>5 6</v>
      </c>
      <c r="Y67" s="1" t="str">
        <f t="shared" si="15"/>
        <v> </v>
      </c>
      <c r="Z67" s="1" t="str">
        <f t="shared" si="15"/>
        <v> </v>
      </c>
      <c r="AA67" s="1" t="str">
        <f t="shared" si="15"/>
        <v> </v>
      </c>
      <c r="AB67" s="1" t="str">
        <f t="shared" si="15"/>
        <v>5 6</v>
      </c>
      <c r="AC67" s="1" t="str">
        <f t="shared" si="15"/>
        <v>5 6</v>
      </c>
      <c r="AD67" s="1" t="str">
        <f t="shared" si="15"/>
        <v> </v>
      </c>
      <c r="AE67" s="1" t="str">
        <f t="shared" si="15"/>
        <v> </v>
      </c>
      <c r="AF67" s="1" t="str">
        <f t="shared" si="15"/>
        <v> </v>
      </c>
      <c r="AG67" s="1" t="str">
        <f t="shared" si="15"/>
        <v> </v>
      </c>
      <c r="AH67" s="1" t="str">
        <f t="shared" si="15"/>
        <v> </v>
      </c>
      <c r="AI67" s="1" t="str">
        <f t="shared" si="15"/>
        <v> </v>
      </c>
      <c r="AJ67" s="1" t="str">
        <f t="shared" si="15"/>
        <v> </v>
      </c>
      <c r="AK67" s="1" t="str">
        <f t="shared" si="15"/>
        <v> </v>
      </c>
      <c r="AL67" s="1" t="str">
        <f t="shared" si="15"/>
        <v> </v>
      </c>
      <c r="AM67" s="1" t="str">
        <f t="shared" si="15"/>
        <v> </v>
      </c>
      <c r="AN67" s="1" t="str">
        <f t="shared" si="15"/>
        <v> </v>
      </c>
      <c r="AO67" s="1" t="str">
        <f t="shared" si="15"/>
        <v> </v>
      </c>
      <c r="AP67" s="1" t="str">
        <f t="shared" si="15"/>
        <v> </v>
      </c>
      <c r="AQ67" s="1" t="str">
        <f t="shared" si="15"/>
        <v> </v>
      </c>
      <c r="AR67" s="1" t="str">
        <f t="shared" si="15"/>
        <v> </v>
      </c>
      <c r="AS67" s="1" t="str">
        <f t="shared" si="15"/>
        <v> </v>
      </c>
      <c r="AT67" s="1" t="str">
        <f t="shared" si="15"/>
        <v> </v>
      </c>
      <c r="AU67" s="1" t="str">
        <f t="shared" si="15"/>
        <v> </v>
      </c>
      <c r="AV67" s="1" t="str">
        <f t="shared" si="15"/>
        <v> </v>
      </c>
      <c r="AW67" s="1" t="str">
        <f t="shared" si="15"/>
        <v> </v>
      </c>
      <c r="AX67" s="1" t="str">
        <f t="shared" si="15"/>
        <v> </v>
      </c>
      <c r="AY67" s="1" t="str">
        <f t="shared" si="15"/>
        <v> </v>
      </c>
      <c r="AZ67" s="1" t="str">
        <f t="shared" si="15"/>
        <v> </v>
      </c>
      <c r="BA67" s="1" t="str">
        <f t="shared" si="15"/>
        <v> </v>
      </c>
      <c r="BB67" s="1" t="str">
        <f t="shared" si="15"/>
        <v> </v>
      </c>
      <c r="BC67" s="1" t="str">
        <f t="shared" si="15"/>
        <v> </v>
      </c>
      <c r="BD67" s="1" t="str">
        <f t="shared" si="15"/>
        <v> </v>
      </c>
      <c r="BE67" s="1" t="str">
        <f t="shared" si="15"/>
        <v> </v>
      </c>
      <c r="BF67" s="1" t="str">
        <f t="shared" si="15"/>
        <v> </v>
      </c>
      <c r="BG67" s="1" t="str">
        <f t="shared" si="15"/>
        <v>5 6</v>
      </c>
      <c r="BH67" s="1" t="str">
        <f t="shared" si="15"/>
        <v> </v>
      </c>
      <c r="BI67" s="1" t="str">
        <f t="shared" si="15"/>
        <v> </v>
      </c>
      <c r="BJ67" s="1" t="str">
        <f t="shared" si="15"/>
        <v> </v>
      </c>
      <c r="BK67" s="1" t="str">
        <f t="shared" si="15"/>
        <v> </v>
      </c>
      <c r="BL67" s="1" t="str">
        <f t="shared" si="15"/>
        <v> </v>
      </c>
      <c r="BM67" s="1" t="str">
        <f t="shared" si="15"/>
        <v> </v>
      </c>
      <c r="BN67" s="1" t="str">
        <f t="shared" si="15"/>
        <v> </v>
      </c>
      <c r="BO67" s="1" t="str">
        <f t="shared" si="15"/>
        <v> </v>
      </c>
      <c r="BP67" s="1" t="str">
        <f t="shared" si="15"/>
        <v> </v>
      </c>
      <c r="BQ67" s="1" t="str">
        <f t="shared" si="15"/>
        <v> </v>
      </c>
      <c r="BR67" s="1" t="str">
        <f t="shared" si="15"/>
        <v> </v>
      </c>
      <c r="BS67" s="1" t="str">
        <f t="shared" si="15"/>
        <v> </v>
      </c>
      <c r="BT67" s="1" t="str">
        <f>CONCATENATE(BT64," ",BT65)</f>
        <v> </v>
      </c>
      <c r="BU67" s="1" t="str">
        <f>CONCATENATE(BU64," ",BU65)</f>
        <v> </v>
      </c>
      <c r="BV67" s="1" t="str">
        <f>CONCATENATE(BV64," ",BV65)</f>
        <v> </v>
      </c>
    </row>
    <row r="68" spans="1:74" ht="12.75">
      <c r="A68" s="1"/>
      <c r="B68" s="1"/>
      <c r="E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</row>
    <row r="69" spans="1:74" ht="12.75">
      <c r="A69" s="1"/>
      <c r="B69" s="1"/>
      <c r="E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</row>
    <row r="70" spans="1:74" ht="12.75">
      <c r="A70" s="1">
        <v>45</v>
      </c>
      <c r="B70" s="1" t="s">
        <v>305</v>
      </c>
      <c r="C70" s="1" t="s">
        <v>110</v>
      </c>
      <c r="D70" s="1" t="s">
        <v>203</v>
      </c>
      <c r="E70" s="2" t="s">
        <v>137</v>
      </c>
      <c r="F70" s="1"/>
      <c r="G70" s="1">
        <v>45</v>
      </c>
      <c r="H70" s="1">
        <v>45</v>
      </c>
      <c r="I70" s="1"/>
      <c r="J70" s="1"/>
      <c r="K70" s="1"/>
      <c r="L70" s="1">
        <v>45</v>
      </c>
      <c r="M70" s="1"/>
      <c r="N70" s="1">
        <v>45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>
        <v>45</v>
      </c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>
        <v>45</v>
      </c>
      <c r="AZ70" s="1"/>
      <c r="BA70" s="1"/>
      <c r="BB70" s="1"/>
      <c r="BC70" s="1"/>
      <c r="BD70" s="1"/>
      <c r="BE70" s="1"/>
      <c r="BF70" s="1"/>
      <c r="BG70" s="1"/>
      <c r="BH70" s="1">
        <v>45</v>
      </c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>
        <v>45</v>
      </c>
    </row>
    <row r="71" spans="1:74" ht="12.75">
      <c r="A71" s="1">
        <v>14</v>
      </c>
      <c r="B71" s="1" t="s">
        <v>321</v>
      </c>
      <c r="C71" s="1" t="s">
        <v>386</v>
      </c>
      <c r="D71" s="1" t="s">
        <v>387</v>
      </c>
      <c r="E71" s="2" t="s">
        <v>137</v>
      </c>
      <c r="F71" s="2"/>
      <c r="G71" s="1">
        <v>14</v>
      </c>
      <c r="H71" s="1">
        <v>14</v>
      </c>
      <c r="I71" s="1">
        <v>14</v>
      </c>
      <c r="J71" s="1">
        <v>14</v>
      </c>
      <c r="K71" s="1">
        <v>14</v>
      </c>
      <c r="L71" s="1">
        <v>14</v>
      </c>
      <c r="M71" s="1">
        <v>14</v>
      </c>
      <c r="N71" s="1"/>
      <c r="O71" s="1"/>
      <c r="P71" s="1" t="s">
        <v>231</v>
      </c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</row>
    <row r="72" spans="1:74" ht="12.75">
      <c r="A72" s="1">
        <v>16</v>
      </c>
      <c r="B72" s="1" t="s">
        <v>323</v>
      </c>
      <c r="C72" s="1" t="s">
        <v>202</v>
      </c>
      <c r="D72" s="1" t="s">
        <v>387</v>
      </c>
      <c r="E72" s="2" t="s">
        <v>137</v>
      </c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</row>
    <row r="73" spans="1:74" ht="12.75">
      <c r="A73" s="1">
        <v>10</v>
      </c>
      <c r="B73" s="1" t="s">
        <v>315</v>
      </c>
      <c r="C73" s="1" t="s">
        <v>202</v>
      </c>
      <c r="D73" s="1" t="s">
        <v>203</v>
      </c>
      <c r="E73" s="2" t="s">
        <v>137</v>
      </c>
      <c r="F73" s="2"/>
      <c r="G73" s="1">
        <v>10</v>
      </c>
      <c r="H73" s="1">
        <v>10</v>
      </c>
      <c r="I73" s="1">
        <v>10</v>
      </c>
      <c r="J73" s="1">
        <v>10</v>
      </c>
      <c r="K73" s="1">
        <v>10</v>
      </c>
      <c r="L73" s="1">
        <v>10</v>
      </c>
      <c r="M73" s="1"/>
      <c r="N73" s="1">
        <v>10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</row>
    <row r="74" spans="1:74" ht="12.75">
      <c r="A74" s="1">
        <v>17</v>
      </c>
      <c r="B74" s="1" t="s">
        <v>324</v>
      </c>
      <c r="C74" s="1" t="s">
        <v>202</v>
      </c>
      <c r="D74" s="1" t="s">
        <v>387</v>
      </c>
      <c r="E74" s="2" t="s">
        <v>137</v>
      </c>
      <c r="F74" s="2"/>
      <c r="G74" s="1"/>
      <c r="H74" s="1"/>
      <c r="I74" s="1">
        <v>17</v>
      </c>
      <c r="J74" s="1"/>
      <c r="K74" s="1">
        <v>17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</row>
    <row r="75" spans="1:74" ht="12.75">
      <c r="A75" s="1"/>
      <c r="B75" s="1"/>
      <c r="C75" s="4" t="s">
        <v>140</v>
      </c>
      <c r="E75" s="2"/>
      <c r="F75" s="2"/>
      <c r="G75" s="1">
        <f>COUNTA(G70:G74)</f>
        <v>3</v>
      </c>
      <c r="H75" s="1">
        <f aca="true" t="shared" si="16" ref="H75:BS75">COUNTA(H70:H74)</f>
        <v>3</v>
      </c>
      <c r="I75" s="1">
        <f t="shared" si="16"/>
        <v>3</v>
      </c>
      <c r="J75" s="1">
        <f t="shared" si="16"/>
        <v>2</v>
      </c>
      <c r="K75" s="1">
        <f t="shared" si="16"/>
        <v>3</v>
      </c>
      <c r="L75" s="1">
        <f t="shared" si="16"/>
        <v>3</v>
      </c>
      <c r="M75" s="1">
        <f t="shared" si="16"/>
        <v>1</v>
      </c>
      <c r="N75" s="1">
        <f t="shared" si="16"/>
        <v>2</v>
      </c>
      <c r="O75" s="1">
        <f t="shared" si="16"/>
        <v>0</v>
      </c>
      <c r="P75" s="1">
        <f t="shared" si="16"/>
        <v>1</v>
      </c>
      <c r="Q75" s="1">
        <f t="shared" si="16"/>
        <v>0</v>
      </c>
      <c r="R75" s="1">
        <f t="shared" si="16"/>
        <v>0</v>
      </c>
      <c r="S75" s="1">
        <f t="shared" si="16"/>
        <v>0</v>
      </c>
      <c r="T75" s="1">
        <f t="shared" si="16"/>
        <v>0</v>
      </c>
      <c r="U75" s="1">
        <f t="shared" si="16"/>
        <v>0</v>
      </c>
      <c r="V75" s="1">
        <f t="shared" si="16"/>
        <v>0</v>
      </c>
      <c r="W75" s="1">
        <f t="shared" si="16"/>
        <v>0</v>
      </c>
      <c r="X75" s="1">
        <f t="shared" si="16"/>
        <v>0</v>
      </c>
      <c r="Y75" s="1">
        <f t="shared" si="16"/>
        <v>0</v>
      </c>
      <c r="Z75" s="1">
        <f t="shared" si="16"/>
        <v>0</v>
      </c>
      <c r="AA75" s="1">
        <f t="shared" si="16"/>
        <v>0</v>
      </c>
      <c r="AB75" s="1">
        <f t="shared" si="16"/>
        <v>0</v>
      </c>
      <c r="AC75" s="1">
        <f t="shared" si="16"/>
        <v>0</v>
      </c>
      <c r="AD75" s="1">
        <f t="shared" si="16"/>
        <v>1</v>
      </c>
      <c r="AE75" s="1">
        <f t="shared" si="16"/>
        <v>0</v>
      </c>
      <c r="AF75" s="1">
        <f t="shared" si="16"/>
        <v>0</v>
      </c>
      <c r="AG75" s="1">
        <f t="shared" si="16"/>
        <v>0</v>
      </c>
      <c r="AH75" s="1">
        <f t="shared" si="16"/>
        <v>0</v>
      </c>
      <c r="AI75" s="1">
        <f t="shared" si="16"/>
        <v>0</v>
      </c>
      <c r="AJ75" s="1">
        <f t="shared" si="16"/>
        <v>0</v>
      </c>
      <c r="AK75" s="1">
        <f t="shared" si="16"/>
        <v>0</v>
      </c>
      <c r="AL75" s="1">
        <f t="shared" si="16"/>
        <v>0</v>
      </c>
      <c r="AM75" s="1">
        <f t="shared" si="16"/>
        <v>0</v>
      </c>
      <c r="AN75" s="1">
        <f t="shared" si="16"/>
        <v>0</v>
      </c>
      <c r="AO75" s="1">
        <f t="shared" si="16"/>
        <v>0</v>
      </c>
      <c r="AP75" s="1">
        <f t="shared" si="16"/>
        <v>0</v>
      </c>
      <c r="AQ75" s="1">
        <f t="shared" si="16"/>
        <v>0</v>
      </c>
      <c r="AR75" s="1">
        <f t="shared" si="16"/>
        <v>0</v>
      </c>
      <c r="AS75" s="1">
        <f t="shared" si="16"/>
        <v>0</v>
      </c>
      <c r="AT75" s="1">
        <f t="shared" si="16"/>
        <v>0</v>
      </c>
      <c r="AU75" s="1">
        <f t="shared" si="16"/>
        <v>0</v>
      </c>
      <c r="AV75" s="1">
        <f t="shared" si="16"/>
        <v>0</v>
      </c>
      <c r="AW75" s="1">
        <f t="shared" si="16"/>
        <v>0</v>
      </c>
      <c r="AX75" s="1">
        <f t="shared" si="16"/>
        <v>0</v>
      </c>
      <c r="AY75" s="1">
        <f t="shared" si="16"/>
        <v>1</v>
      </c>
      <c r="AZ75" s="1">
        <f t="shared" si="16"/>
        <v>0</v>
      </c>
      <c r="BA75" s="1">
        <f t="shared" si="16"/>
        <v>0</v>
      </c>
      <c r="BB75" s="1">
        <f t="shared" si="16"/>
        <v>0</v>
      </c>
      <c r="BC75" s="1">
        <f t="shared" si="16"/>
        <v>0</v>
      </c>
      <c r="BD75" s="1">
        <f t="shared" si="16"/>
        <v>0</v>
      </c>
      <c r="BE75" s="1">
        <f t="shared" si="16"/>
        <v>0</v>
      </c>
      <c r="BF75" s="1">
        <f t="shared" si="16"/>
        <v>0</v>
      </c>
      <c r="BG75" s="1">
        <f t="shared" si="16"/>
        <v>0</v>
      </c>
      <c r="BH75" s="1">
        <f t="shared" si="16"/>
        <v>1</v>
      </c>
      <c r="BI75" s="1">
        <f t="shared" si="16"/>
        <v>0</v>
      </c>
      <c r="BJ75" s="1">
        <f t="shared" si="16"/>
        <v>0</v>
      </c>
      <c r="BK75" s="1">
        <f t="shared" si="16"/>
        <v>0</v>
      </c>
      <c r="BL75" s="1">
        <f t="shared" si="16"/>
        <v>0</v>
      </c>
      <c r="BM75" s="1">
        <f t="shared" si="16"/>
        <v>0</v>
      </c>
      <c r="BN75" s="1">
        <f t="shared" si="16"/>
        <v>0</v>
      </c>
      <c r="BO75" s="1">
        <f t="shared" si="16"/>
        <v>0</v>
      </c>
      <c r="BP75" s="1">
        <f t="shared" si="16"/>
        <v>0</v>
      </c>
      <c r="BQ75" s="1">
        <f t="shared" si="16"/>
        <v>0</v>
      </c>
      <c r="BR75" s="1">
        <f t="shared" si="16"/>
        <v>0</v>
      </c>
      <c r="BS75" s="1">
        <f t="shared" si="16"/>
        <v>0</v>
      </c>
      <c r="BT75" s="1">
        <f>COUNTA(BT70:BT74)</f>
        <v>0</v>
      </c>
      <c r="BU75" s="1">
        <f>COUNTA(BU70:BU74)</f>
        <v>0</v>
      </c>
      <c r="BV75" s="1">
        <f>COUNTA(BV70:BV74)</f>
        <v>1</v>
      </c>
    </row>
    <row r="76" spans="1:74" ht="12.75">
      <c r="A76" s="1"/>
      <c r="B76" s="1"/>
      <c r="C76" s="4" t="s">
        <v>141</v>
      </c>
      <c r="E76" s="2"/>
      <c r="F76" s="2"/>
      <c r="G76" s="1" t="str">
        <f>CONCATENATE(G70," ",G71," ",G72," ",G73," ",G74)</f>
        <v>45 14  10 </v>
      </c>
      <c r="H76" s="1" t="str">
        <f aca="true" t="shared" si="17" ref="H76:BS76">CONCATENATE(H70," ",H71," ",H72," ",H73," ",H74)</f>
        <v>45 14  10 </v>
      </c>
      <c r="I76" s="1" t="str">
        <f t="shared" si="17"/>
        <v> 14  10 17</v>
      </c>
      <c r="J76" s="1" t="str">
        <f t="shared" si="17"/>
        <v> 14  10 </v>
      </c>
      <c r="K76" s="1" t="str">
        <f t="shared" si="17"/>
        <v> 14  10 17</v>
      </c>
      <c r="L76" s="1" t="str">
        <f t="shared" si="17"/>
        <v>45 14  10 </v>
      </c>
      <c r="M76" s="1" t="str">
        <f t="shared" si="17"/>
        <v> 14   </v>
      </c>
      <c r="N76" s="1" t="str">
        <f t="shared" si="17"/>
        <v>45   10 </v>
      </c>
      <c r="O76" s="1" t="str">
        <f t="shared" si="17"/>
        <v>    </v>
      </c>
      <c r="P76" s="1" t="str">
        <f t="shared" si="17"/>
        <v> 14 (carbon)   </v>
      </c>
      <c r="Q76" s="1" t="str">
        <f t="shared" si="17"/>
        <v>    </v>
      </c>
      <c r="R76" s="1" t="str">
        <f t="shared" si="17"/>
        <v>    </v>
      </c>
      <c r="S76" s="1" t="str">
        <f t="shared" si="17"/>
        <v>    </v>
      </c>
      <c r="T76" s="1" t="str">
        <f t="shared" si="17"/>
        <v>    </v>
      </c>
      <c r="U76" s="1" t="str">
        <f t="shared" si="17"/>
        <v>    </v>
      </c>
      <c r="V76" s="1" t="str">
        <f t="shared" si="17"/>
        <v>    </v>
      </c>
      <c r="W76" s="1" t="str">
        <f t="shared" si="17"/>
        <v>    </v>
      </c>
      <c r="X76" s="1" t="str">
        <f t="shared" si="17"/>
        <v>    </v>
      </c>
      <c r="Y76" s="1" t="str">
        <f t="shared" si="17"/>
        <v>    </v>
      </c>
      <c r="Z76" s="1" t="str">
        <f t="shared" si="17"/>
        <v>    </v>
      </c>
      <c r="AA76" s="1" t="str">
        <f t="shared" si="17"/>
        <v>    </v>
      </c>
      <c r="AB76" s="1" t="str">
        <f t="shared" si="17"/>
        <v>    </v>
      </c>
      <c r="AC76" s="1" t="str">
        <f t="shared" si="17"/>
        <v>    </v>
      </c>
      <c r="AD76" s="1" t="str">
        <f t="shared" si="17"/>
        <v>45    </v>
      </c>
      <c r="AE76" s="1" t="str">
        <f t="shared" si="17"/>
        <v>    </v>
      </c>
      <c r="AF76" s="1" t="str">
        <f t="shared" si="17"/>
        <v>    </v>
      </c>
      <c r="AG76" s="1" t="str">
        <f t="shared" si="17"/>
        <v>    </v>
      </c>
      <c r="AH76" s="1" t="str">
        <f t="shared" si="17"/>
        <v>    </v>
      </c>
      <c r="AI76" s="1" t="str">
        <f t="shared" si="17"/>
        <v>    </v>
      </c>
      <c r="AJ76" s="1" t="str">
        <f t="shared" si="17"/>
        <v>    </v>
      </c>
      <c r="AK76" s="1" t="str">
        <f t="shared" si="17"/>
        <v>    </v>
      </c>
      <c r="AL76" s="1" t="str">
        <f t="shared" si="17"/>
        <v>    </v>
      </c>
      <c r="AM76" s="1" t="str">
        <f t="shared" si="17"/>
        <v>    </v>
      </c>
      <c r="AN76" s="1" t="str">
        <f t="shared" si="17"/>
        <v>    </v>
      </c>
      <c r="AO76" s="1" t="str">
        <f t="shared" si="17"/>
        <v>    </v>
      </c>
      <c r="AP76" s="1" t="str">
        <f t="shared" si="17"/>
        <v>    </v>
      </c>
      <c r="AQ76" s="1" t="str">
        <f t="shared" si="17"/>
        <v>    </v>
      </c>
      <c r="AR76" s="1" t="str">
        <f t="shared" si="17"/>
        <v>    </v>
      </c>
      <c r="AS76" s="1" t="str">
        <f t="shared" si="17"/>
        <v>    </v>
      </c>
      <c r="AT76" s="1" t="str">
        <f t="shared" si="17"/>
        <v>    </v>
      </c>
      <c r="AU76" s="1" t="str">
        <f t="shared" si="17"/>
        <v>    </v>
      </c>
      <c r="AV76" s="1" t="str">
        <f t="shared" si="17"/>
        <v>    </v>
      </c>
      <c r="AW76" s="1" t="str">
        <f t="shared" si="17"/>
        <v>    </v>
      </c>
      <c r="AX76" s="1" t="str">
        <f t="shared" si="17"/>
        <v>    </v>
      </c>
      <c r="AY76" s="1" t="str">
        <f t="shared" si="17"/>
        <v>45    </v>
      </c>
      <c r="AZ76" s="1" t="str">
        <f t="shared" si="17"/>
        <v>    </v>
      </c>
      <c r="BA76" s="1" t="str">
        <f t="shared" si="17"/>
        <v>    </v>
      </c>
      <c r="BB76" s="1" t="str">
        <f t="shared" si="17"/>
        <v>    </v>
      </c>
      <c r="BC76" s="1" t="str">
        <f t="shared" si="17"/>
        <v>    </v>
      </c>
      <c r="BD76" s="1" t="str">
        <f t="shared" si="17"/>
        <v>    </v>
      </c>
      <c r="BE76" s="1" t="str">
        <f t="shared" si="17"/>
        <v>    </v>
      </c>
      <c r="BF76" s="1" t="str">
        <f t="shared" si="17"/>
        <v>    </v>
      </c>
      <c r="BG76" s="1" t="str">
        <f t="shared" si="17"/>
        <v>    </v>
      </c>
      <c r="BH76" s="1" t="str">
        <f t="shared" si="17"/>
        <v>45    </v>
      </c>
      <c r="BI76" s="1" t="str">
        <f t="shared" si="17"/>
        <v>    </v>
      </c>
      <c r="BJ76" s="1" t="str">
        <f t="shared" si="17"/>
        <v>    </v>
      </c>
      <c r="BK76" s="1" t="str">
        <f t="shared" si="17"/>
        <v>    </v>
      </c>
      <c r="BL76" s="1" t="str">
        <f t="shared" si="17"/>
        <v>    </v>
      </c>
      <c r="BM76" s="1" t="str">
        <f t="shared" si="17"/>
        <v>    </v>
      </c>
      <c r="BN76" s="1" t="str">
        <f t="shared" si="17"/>
        <v>    </v>
      </c>
      <c r="BO76" s="1" t="str">
        <f t="shared" si="17"/>
        <v>    </v>
      </c>
      <c r="BP76" s="1" t="str">
        <f t="shared" si="17"/>
        <v>    </v>
      </c>
      <c r="BQ76" s="1" t="str">
        <f t="shared" si="17"/>
        <v>    </v>
      </c>
      <c r="BR76" s="1" t="str">
        <f t="shared" si="17"/>
        <v>    </v>
      </c>
      <c r="BS76" s="1" t="str">
        <f t="shared" si="17"/>
        <v>    </v>
      </c>
      <c r="BT76" s="1" t="str">
        <f>CONCATENATE(BT70," ",BT71," ",BT72," ",BT73," ",BT74)</f>
        <v>    </v>
      </c>
      <c r="BU76" s="1" t="str">
        <f>CONCATENATE(BU70," ",BU71," ",BU72," ",BU73," ",BU74)</f>
        <v>    </v>
      </c>
      <c r="BV76" s="1" t="str">
        <f>CONCATENATE(BV70," ",BV71," ",BV72," ",BV73," ",BV74)</f>
        <v>45    </v>
      </c>
    </row>
    <row r="77" spans="1:74" ht="12.75">
      <c r="A77" s="1"/>
      <c r="B77" s="1"/>
      <c r="E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</row>
    <row r="78" spans="1:74" ht="12.75">
      <c r="A78" s="1"/>
      <c r="B78" s="1"/>
      <c r="E78" s="2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</row>
    <row r="79" spans="1:74" ht="12.75">
      <c r="A79" s="1">
        <v>23</v>
      </c>
      <c r="B79" s="1" t="s">
        <v>331</v>
      </c>
      <c r="C79" s="1" t="s">
        <v>201</v>
      </c>
      <c r="D79" s="1" t="s">
        <v>205</v>
      </c>
      <c r="E79" s="2" t="s">
        <v>137</v>
      </c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</row>
    <row r="80" spans="1:74" ht="12.75">
      <c r="A80" s="1">
        <v>18</v>
      </c>
      <c r="B80" s="1" t="s">
        <v>325</v>
      </c>
      <c r="C80" s="1" t="s">
        <v>202</v>
      </c>
      <c r="D80" s="1" t="s">
        <v>205</v>
      </c>
      <c r="E80" s="2" t="s">
        <v>137</v>
      </c>
      <c r="F80" s="2"/>
      <c r="G80" s="1">
        <v>18</v>
      </c>
      <c r="H80" s="1">
        <v>18</v>
      </c>
      <c r="I80" s="1">
        <v>18</v>
      </c>
      <c r="J80" s="1">
        <v>18</v>
      </c>
      <c r="K80" s="1">
        <v>18</v>
      </c>
      <c r="L80" s="1">
        <v>18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>
        <v>18</v>
      </c>
      <c r="BO80" s="1"/>
      <c r="BP80" s="1">
        <v>18</v>
      </c>
      <c r="BQ80" s="1">
        <v>18</v>
      </c>
      <c r="BR80" s="1"/>
      <c r="BS80" s="1"/>
      <c r="BT80" s="1"/>
      <c r="BU80" s="1"/>
      <c r="BV80" s="1"/>
    </row>
    <row r="81" spans="1:74" ht="12.75">
      <c r="A81" s="1">
        <v>43</v>
      </c>
      <c r="B81" s="1" t="s">
        <v>453</v>
      </c>
      <c r="C81" s="1" t="s">
        <v>201</v>
      </c>
      <c r="D81" s="1" t="s">
        <v>205</v>
      </c>
      <c r="E81" s="2" t="s">
        <v>137</v>
      </c>
      <c r="F81" s="1"/>
      <c r="G81" s="1">
        <v>43</v>
      </c>
      <c r="H81" s="1">
        <v>43</v>
      </c>
      <c r="I81" s="1"/>
      <c r="J81" s="1">
        <v>43</v>
      </c>
      <c r="K81" s="1"/>
      <c r="L81" s="1">
        <v>43</v>
      </c>
      <c r="M81" s="1"/>
      <c r="N81" s="1"/>
      <c r="O81" s="1"/>
      <c r="P81" s="1"/>
      <c r="Q81" s="1"/>
      <c r="R81" s="1"/>
      <c r="S81" s="1"/>
      <c r="T81" s="1">
        <v>43</v>
      </c>
      <c r="U81" s="1"/>
      <c r="V81" s="1"/>
      <c r="W81" s="1">
        <v>43</v>
      </c>
      <c r="X81" s="1"/>
      <c r="Y81" s="1">
        <v>43</v>
      </c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</row>
    <row r="82" spans="1:74" ht="12.75">
      <c r="A82" s="1">
        <v>44</v>
      </c>
      <c r="B82" s="1" t="s">
        <v>109</v>
      </c>
      <c r="C82" s="1" t="s">
        <v>201</v>
      </c>
      <c r="D82" s="1" t="s">
        <v>205</v>
      </c>
      <c r="E82" s="2" t="s">
        <v>137</v>
      </c>
      <c r="F82" s="1"/>
      <c r="G82" s="1"/>
      <c r="H82" s="1"/>
      <c r="I82" s="1">
        <v>44</v>
      </c>
      <c r="J82" s="1"/>
      <c r="K82" s="1">
        <v>44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>
        <v>44</v>
      </c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>
        <v>44</v>
      </c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</row>
    <row r="83" spans="3:74" ht="12.75">
      <c r="C83" s="4" t="s">
        <v>140</v>
      </c>
      <c r="G83">
        <f>COUNTA(G79:G82)</f>
        <v>2</v>
      </c>
      <c r="H83">
        <f aca="true" t="shared" si="18" ref="H83:BS83">COUNTA(H79:H82)</f>
        <v>2</v>
      </c>
      <c r="I83">
        <f t="shared" si="18"/>
        <v>2</v>
      </c>
      <c r="J83">
        <f t="shared" si="18"/>
        <v>2</v>
      </c>
      <c r="K83">
        <f t="shared" si="18"/>
        <v>2</v>
      </c>
      <c r="L83">
        <f t="shared" si="18"/>
        <v>2</v>
      </c>
      <c r="M83">
        <f t="shared" si="18"/>
        <v>0</v>
      </c>
      <c r="N83">
        <f t="shared" si="18"/>
        <v>0</v>
      </c>
      <c r="O83">
        <f t="shared" si="18"/>
        <v>0</v>
      </c>
      <c r="P83">
        <f t="shared" si="18"/>
        <v>0</v>
      </c>
      <c r="Q83">
        <f t="shared" si="18"/>
        <v>0</v>
      </c>
      <c r="R83">
        <f t="shared" si="18"/>
        <v>0</v>
      </c>
      <c r="S83">
        <f t="shared" si="18"/>
        <v>0</v>
      </c>
      <c r="T83">
        <f t="shared" si="18"/>
        <v>1</v>
      </c>
      <c r="U83">
        <f t="shared" si="18"/>
        <v>0</v>
      </c>
      <c r="V83">
        <f t="shared" si="18"/>
        <v>1</v>
      </c>
      <c r="W83">
        <f t="shared" si="18"/>
        <v>1</v>
      </c>
      <c r="X83">
        <f t="shared" si="18"/>
        <v>0</v>
      </c>
      <c r="Y83">
        <f t="shared" si="18"/>
        <v>1</v>
      </c>
      <c r="Z83">
        <f t="shared" si="18"/>
        <v>0</v>
      </c>
      <c r="AA83">
        <f t="shared" si="18"/>
        <v>0</v>
      </c>
      <c r="AB83">
        <f t="shared" si="18"/>
        <v>0</v>
      </c>
      <c r="AC83">
        <f t="shared" si="18"/>
        <v>0</v>
      </c>
      <c r="AD83">
        <f t="shared" si="18"/>
        <v>0</v>
      </c>
      <c r="AE83">
        <f t="shared" si="18"/>
        <v>0</v>
      </c>
      <c r="AF83">
        <f t="shared" si="18"/>
        <v>0</v>
      </c>
      <c r="AG83">
        <f t="shared" si="18"/>
        <v>0</v>
      </c>
      <c r="AH83">
        <f t="shared" si="18"/>
        <v>0</v>
      </c>
      <c r="AI83">
        <f t="shared" si="18"/>
        <v>0</v>
      </c>
      <c r="AJ83">
        <f t="shared" si="18"/>
        <v>0</v>
      </c>
      <c r="AK83">
        <f t="shared" si="18"/>
        <v>0</v>
      </c>
      <c r="AL83">
        <f t="shared" si="18"/>
        <v>0</v>
      </c>
      <c r="AM83">
        <f t="shared" si="18"/>
        <v>0</v>
      </c>
      <c r="AN83">
        <f t="shared" si="18"/>
        <v>0</v>
      </c>
      <c r="AO83">
        <f t="shared" si="18"/>
        <v>0</v>
      </c>
      <c r="AP83">
        <f t="shared" si="18"/>
        <v>0</v>
      </c>
      <c r="AQ83">
        <f t="shared" si="18"/>
        <v>0</v>
      </c>
      <c r="AR83">
        <f t="shared" si="18"/>
        <v>0</v>
      </c>
      <c r="AS83">
        <f t="shared" si="18"/>
        <v>0</v>
      </c>
      <c r="AT83">
        <f t="shared" si="18"/>
        <v>0</v>
      </c>
      <c r="AU83">
        <f t="shared" si="18"/>
        <v>0</v>
      </c>
      <c r="AV83">
        <f t="shared" si="18"/>
        <v>0</v>
      </c>
      <c r="AW83">
        <f t="shared" si="18"/>
        <v>0</v>
      </c>
      <c r="AX83">
        <f t="shared" si="18"/>
        <v>1</v>
      </c>
      <c r="AY83">
        <f t="shared" si="18"/>
        <v>0</v>
      </c>
      <c r="AZ83">
        <f t="shared" si="18"/>
        <v>0</v>
      </c>
      <c r="BA83">
        <f t="shared" si="18"/>
        <v>0</v>
      </c>
      <c r="BB83">
        <f t="shared" si="18"/>
        <v>0</v>
      </c>
      <c r="BC83">
        <f t="shared" si="18"/>
        <v>0</v>
      </c>
      <c r="BD83">
        <f t="shared" si="18"/>
        <v>0</v>
      </c>
      <c r="BE83">
        <f t="shared" si="18"/>
        <v>0</v>
      </c>
      <c r="BF83">
        <f t="shared" si="18"/>
        <v>0</v>
      </c>
      <c r="BG83">
        <f t="shared" si="18"/>
        <v>0</v>
      </c>
      <c r="BH83">
        <f t="shared" si="18"/>
        <v>0</v>
      </c>
      <c r="BI83">
        <f t="shared" si="18"/>
        <v>0</v>
      </c>
      <c r="BJ83">
        <f t="shared" si="18"/>
        <v>0</v>
      </c>
      <c r="BK83">
        <f t="shared" si="18"/>
        <v>0</v>
      </c>
      <c r="BL83">
        <f t="shared" si="18"/>
        <v>0</v>
      </c>
      <c r="BM83">
        <f t="shared" si="18"/>
        <v>0</v>
      </c>
      <c r="BN83">
        <f t="shared" si="18"/>
        <v>1</v>
      </c>
      <c r="BO83">
        <f t="shared" si="18"/>
        <v>0</v>
      </c>
      <c r="BP83">
        <f t="shared" si="18"/>
        <v>1</v>
      </c>
      <c r="BQ83">
        <f t="shared" si="18"/>
        <v>1</v>
      </c>
      <c r="BR83">
        <f t="shared" si="18"/>
        <v>0</v>
      </c>
      <c r="BS83">
        <f t="shared" si="18"/>
        <v>0</v>
      </c>
      <c r="BT83">
        <f>COUNTA(BT79:BT82)</f>
        <v>0</v>
      </c>
      <c r="BU83">
        <f>COUNTA(BU79:BU82)</f>
        <v>0</v>
      </c>
      <c r="BV83">
        <f>COUNTA(BV79:BV82)</f>
        <v>0</v>
      </c>
    </row>
    <row r="84" spans="3:74" ht="12.75">
      <c r="C84" s="4" t="s">
        <v>141</v>
      </c>
      <c r="G84" t="str">
        <f>CONCATENATE(G79," ",G80," ",G81," ",G82)</f>
        <v> 18 43 </v>
      </c>
      <c r="H84" t="str">
        <f aca="true" t="shared" si="19" ref="H84:BS84">CONCATENATE(H79," ",H80," ",H81," ",H82)</f>
        <v> 18 43 </v>
      </c>
      <c r="I84" t="str">
        <f t="shared" si="19"/>
        <v> 18  44</v>
      </c>
      <c r="J84" t="str">
        <f t="shared" si="19"/>
        <v> 18 43 </v>
      </c>
      <c r="K84" t="str">
        <f t="shared" si="19"/>
        <v> 18  44</v>
      </c>
      <c r="L84" t="str">
        <f t="shared" si="19"/>
        <v> 18 43 </v>
      </c>
      <c r="M84" t="str">
        <f t="shared" si="19"/>
        <v>   </v>
      </c>
      <c r="N84" t="str">
        <f t="shared" si="19"/>
        <v>   </v>
      </c>
      <c r="O84" t="str">
        <f t="shared" si="19"/>
        <v>   </v>
      </c>
      <c r="P84" t="str">
        <f t="shared" si="19"/>
        <v>   </v>
      </c>
      <c r="Q84" t="str">
        <f t="shared" si="19"/>
        <v>   </v>
      </c>
      <c r="R84" t="str">
        <f t="shared" si="19"/>
        <v>   </v>
      </c>
      <c r="S84" t="str">
        <f t="shared" si="19"/>
        <v>   </v>
      </c>
      <c r="T84" t="str">
        <f t="shared" si="19"/>
        <v>  43 </v>
      </c>
      <c r="U84" t="str">
        <f t="shared" si="19"/>
        <v>   </v>
      </c>
      <c r="V84" t="str">
        <f t="shared" si="19"/>
        <v>   44</v>
      </c>
      <c r="W84" t="str">
        <f t="shared" si="19"/>
        <v>  43 </v>
      </c>
      <c r="X84" t="str">
        <f t="shared" si="19"/>
        <v>   </v>
      </c>
      <c r="Y84" t="str">
        <f t="shared" si="19"/>
        <v>  43 </v>
      </c>
      <c r="Z84" t="str">
        <f t="shared" si="19"/>
        <v>   </v>
      </c>
      <c r="AA84" t="str">
        <f t="shared" si="19"/>
        <v>   </v>
      </c>
      <c r="AB84" t="str">
        <f t="shared" si="19"/>
        <v>   </v>
      </c>
      <c r="AC84" t="str">
        <f t="shared" si="19"/>
        <v>   </v>
      </c>
      <c r="AD84" t="str">
        <f t="shared" si="19"/>
        <v>   </v>
      </c>
      <c r="AE84" t="str">
        <f t="shared" si="19"/>
        <v>   </v>
      </c>
      <c r="AF84" t="str">
        <f t="shared" si="19"/>
        <v>   </v>
      </c>
      <c r="AG84" t="str">
        <f t="shared" si="19"/>
        <v>   </v>
      </c>
      <c r="AH84" t="str">
        <f t="shared" si="19"/>
        <v>   </v>
      </c>
      <c r="AI84" t="str">
        <f t="shared" si="19"/>
        <v>   </v>
      </c>
      <c r="AJ84" t="str">
        <f t="shared" si="19"/>
        <v>   </v>
      </c>
      <c r="AK84" t="str">
        <f t="shared" si="19"/>
        <v>   </v>
      </c>
      <c r="AL84" t="str">
        <f t="shared" si="19"/>
        <v>   </v>
      </c>
      <c r="AM84" t="str">
        <f t="shared" si="19"/>
        <v>   </v>
      </c>
      <c r="AN84" t="str">
        <f t="shared" si="19"/>
        <v>   </v>
      </c>
      <c r="AO84" t="str">
        <f t="shared" si="19"/>
        <v>   </v>
      </c>
      <c r="AP84" t="str">
        <f t="shared" si="19"/>
        <v>   </v>
      </c>
      <c r="AQ84" t="str">
        <f t="shared" si="19"/>
        <v>   </v>
      </c>
      <c r="AR84" t="str">
        <f t="shared" si="19"/>
        <v>   </v>
      </c>
      <c r="AS84" t="str">
        <f t="shared" si="19"/>
        <v>   </v>
      </c>
      <c r="AT84" t="str">
        <f t="shared" si="19"/>
        <v>   </v>
      </c>
      <c r="AU84" t="str">
        <f t="shared" si="19"/>
        <v>   </v>
      </c>
      <c r="AV84" t="str">
        <f t="shared" si="19"/>
        <v>   </v>
      </c>
      <c r="AW84" t="str">
        <f t="shared" si="19"/>
        <v>   </v>
      </c>
      <c r="AX84" t="str">
        <f t="shared" si="19"/>
        <v>   44</v>
      </c>
      <c r="AY84" t="str">
        <f t="shared" si="19"/>
        <v>   </v>
      </c>
      <c r="AZ84" t="str">
        <f t="shared" si="19"/>
        <v>   </v>
      </c>
      <c r="BA84" t="str">
        <f t="shared" si="19"/>
        <v>   </v>
      </c>
      <c r="BB84" t="str">
        <f t="shared" si="19"/>
        <v>   </v>
      </c>
      <c r="BC84" t="str">
        <f t="shared" si="19"/>
        <v>   </v>
      </c>
      <c r="BD84" t="str">
        <f t="shared" si="19"/>
        <v>   </v>
      </c>
      <c r="BE84" t="str">
        <f t="shared" si="19"/>
        <v>   </v>
      </c>
      <c r="BF84" t="str">
        <f t="shared" si="19"/>
        <v>   </v>
      </c>
      <c r="BG84" t="str">
        <f t="shared" si="19"/>
        <v>   </v>
      </c>
      <c r="BH84" t="str">
        <f t="shared" si="19"/>
        <v>   </v>
      </c>
      <c r="BI84" t="str">
        <f t="shared" si="19"/>
        <v>   </v>
      </c>
      <c r="BJ84" t="str">
        <f t="shared" si="19"/>
        <v>   </v>
      </c>
      <c r="BK84" t="str">
        <f t="shared" si="19"/>
        <v>   </v>
      </c>
      <c r="BL84" t="str">
        <f t="shared" si="19"/>
        <v>   </v>
      </c>
      <c r="BM84" t="str">
        <f t="shared" si="19"/>
        <v>   </v>
      </c>
      <c r="BN84" t="str">
        <f t="shared" si="19"/>
        <v> 18  </v>
      </c>
      <c r="BO84" t="str">
        <f t="shared" si="19"/>
        <v>   </v>
      </c>
      <c r="BP84" t="str">
        <f t="shared" si="19"/>
        <v> 18  </v>
      </c>
      <c r="BQ84" t="str">
        <f t="shared" si="19"/>
        <v> 18  </v>
      </c>
      <c r="BR84" t="str">
        <f t="shared" si="19"/>
        <v>   </v>
      </c>
      <c r="BS84" t="str">
        <f t="shared" si="19"/>
        <v>   </v>
      </c>
      <c r="BT84" t="str">
        <f>CONCATENATE(BT79," ",BT80," ",BT81," ",BT82)</f>
        <v>   </v>
      </c>
      <c r="BU84" t="str">
        <f>CONCATENATE(BU79," ",BU80," ",BU81," ",BU82)</f>
        <v>   </v>
      </c>
      <c r="BV84" t="str">
        <f>CONCATENATE(BV79," ",BV80," ",BV81," ",BV82)</f>
        <v>   </v>
      </c>
    </row>
    <row r="85" spans="1:74" ht="12.75">
      <c r="A85" s="1"/>
      <c r="B85" s="1"/>
      <c r="E85" s="2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.75">
      <c r="A86" s="1"/>
      <c r="B86" s="1"/>
      <c r="E86" s="2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</row>
    <row r="87" spans="1:74" ht="12.75">
      <c r="A87" s="1">
        <v>1</v>
      </c>
      <c r="B87" s="1" t="s">
        <v>454</v>
      </c>
      <c r="C87" s="1" t="s">
        <v>201</v>
      </c>
      <c r="D87" s="1" t="s">
        <v>213</v>
      </c>
      <c r="E87" s="2" t="s">
        <v>251</v>
      </c>
      <c r="F87" s="2"/>
      <c r="G87" s="1"/>
      <c r="H87" s="1"/>
      <c r="I87" s="1"/>
      <c r="J87" s="1"/>
      <c r="K87" s="1">
        <v>1</v>
      </c>
      <c r="L87" s="1"/>
      <c r="M87" s="1"/>
      <c r="N87" s="1"/>
      <c r="O87" s="1"/>
      <c r="P87" s="1">
        <v>1</v>
      </c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>
        <v>1</v>
      </c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</row>
    <row r="88" spans="1:74" ht="12.75">
      <c r="A88" s="1">
        <v>15</v>
      </c>
      <c r="B88" s="1" t="s">
        <v>322</v>
      </c>
      <c r="C88" s="1" t="s">
        <v>201</v>
      </c>
      <c r="D88" s="1" t="s">
        <v>213</v>
      </c>
      <c r="E88" s="2" t="s">
        <v>251</v>
      </c>
      <c r="F88" s="2"/>
      <c r="G88" s="1">
        <v>15</v>
      </c>
      <c r="H88" s="1">
        <v>15</v>
      </c>
      <c r="I88" s="1"/>
      <c r="J88" s="1">
        <v>15</v>
      </c>
      <c r="K88" s="1"/>
      <c r="L88" s="1">
        <v>15</v>
      </c>
      <c r="M88" s="1"/>
      <c r="N88" s="1"/>
      <c r="O88" s="1"/>
      <c r="P88" s="1"/>
      <c r="Q88" s="1"/>
      <c r="R88" s="1"/>
      <c r="S88" s="1">
        <v>15</v>
      </c>
      <c r="T88" s="1"/>
      <c r="U88" s="1"/>
      <c r="V88" s="1"/>
      <c r="W88" s="1">
        <v>15</v>
      </c>
      <c r="X88" s="1"/>
      <c r="Y88" s="1"/>
      <c r="Z88" s="1"/>
      <c r="AA88" s="1"/>
      <c r="AB88" s="1"/>
      <c r="AC88" s="1"/>
      <c r="AD88" s="1">
        <v>15</v>
      </c>
      <c r="AE88" s="1"/>
      <c r="AF88" s="1"/>
      <c r="AG88" s="1"/>
      <c r="AH88" s="1"/>
      <c r="AI88" s="1"/>
      <c r="AJ88" s="1"/>
      <c r="AK88" s="1">
        <v>15</v>
      </c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 t="s">
        <v>221</v>
      </c>
      <c r="BF88" s="1">
        <v>15</v>
      </c>
      <c r="BG88" s="1">
        <v>15</v>
      </c>
      <c r="BH88" s="1">
        <v>15</v>
      </c>
      <c r="BI88" s="1"/>
      <c r="BJ88" s="1"/>
      <c r="BK88" s="1"/>
      <c r="BL88" s="1">
        <v>15</v>
      </c>
      <c r="BM88" s="1">
        <v>15</v>
      </c>
      <c r="BN88" s="1">
        <v>15</v>
      </c>
      <c r="BO88" s="1"/>
      <c r="BP88" s="1"/>
      <c r="BQ88" s="1"/>
      <c r="BR88" s="1"/>
      <c r="BS88" s="1"/>
      <c r="BT88" s="1"/>
      <c r="BU88" s="1"/>
      <c r="BV88" s="1"/>
    </row>
    <row r="89" spans="1:74" ht="12.75">
      <c r="A89" s="1">
        <v>25</v>
      </c>
      <c r="B89" s="1" t="s">
        <v>333</v>
      </c>
      <c r="C89" s="1" t="s">
        <v>201</v>
      </c>
      <c r="D89" s="1" t="s">
        <v>213</v>
      </c>
      <c r="E89" s="2" t="s">
        <v>251</v>
      </c>
      <c r="F89" s="2"/>
      <c r="G89" s="1"/>
      <c r="H89" s="1"/>
      <c r="I89" s="1"/>
      <c r="J89" s="1"/>
      <c r="K89" s="1">
        <v>25</v>
      </c>
      <c r="L89" s="1"/>
      <c r="M89" s="1">
        <v>25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>
        <v>25</v>
      </c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</row>
    <row r="90" spans="1:74" ht="12.75">
      <c r="A90" s="1">
        <v>52</v>
      </c>
      <c r="B90" s="1" t="s">
        <v>123</v>
      </c>
      <c r="C90" s="1" t="s">
        <v>260</v>
      </c>
      <c r="D90" s="1" t="s">
        <v>213</v>
      </c>
      <c r="E90" s="1" t="s">
        <v>251</v>
      </c>
      <c r="F90" s="1"/>
      <c r="G90" s="1">
        <v>52</v>
      </c>
      <c r="H90" s="1">
        <v>52</v>
      </c>
      <c r="I90" s="1">
        <v>52</v>
      </c>
      <c r="J90" s="1">
        <v>52</v>
      </c>
      <c r="K90" s="3">
        <v>52</v>
      </c>
      <c r="L90" s="1"/>
      <c r="M90" s="3">
        <v>52</v>
      </c>
      <c r="N90" s="3">
        <v>52</v>
      </c>
      <c r="O90" s="3">
        <v>52</v>
      </c>
      <c r="P90" s="1"/>
      <c r="Q90" s="1"/>
      <c r="R90" s="1"/>
      <c r="S90" s="1"/>
      <c r="T90" s="1"/>
      <c r="U90" s="1"/>
      <c r="V90" s="1"/>
      <c r="W90" s="1"/>
      <c r="X90" s="1"/>
      <c r="Y90" s="1"/>
      <c r="Z90" s="3" t="s">
        <v>124</v>
      </c>
      <c r="AA90" s="1"/>
      <c r="AB90" s="1"/>
      <c r="AC90" s="1"/>
      <c r="AD90" s="1"/>
      <c r="AE90" s="1"/>
      <c r="AF90" s="1">
        <v>52</v>
      </c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3">
        <v>52</v>
      </c>
      <c r="BC90" s="3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3"/>
      <c r="BP90" s="1"/>
      <c r="BQ90" s="1"/>
      <c r="BR90" s="1"/>
      <c r="BS90" s="1"/>
      <c r="BT90" s="1"/>
      <c r="BU90" s="1"/>
      <c r="BV90" s="1"/>
    </row>
    <row r="91" spans="1:74" ht="12.75">
      <c r="A91" s="1">
        <v>53</v>
      </c>
      <c r="B91" s="1" t="s">
        <v>126</v>
      </c>
      <c r="C91" s="1" t="s">
        <v>260</v>
      </c>
      <c r="D91" s="1" t="s">
        <v>213</v>
      </c>
      <c r="E91" s="1" t="s">
        <v>251</v>
      </c>
      <c r="F91" s="1"/>
      <c r="G91" s="1">
        <v>53</v>
      </c>
      <c r="H91" s="1">
        <v>53</v>
      </c>
      <c r="I91" s="1">
        <v>53</v>
      </c>
      <c r="J91" s="3">
        <v>53</v>
      </c>
      <c r="K91" s="1"/>
      <c r="L91" s="1"/>
      <c r="M91" s="1"/>
      <c r="N91" s="1"/>
      <c r="O91" s="1"/>
      <c r="P91" s="1"/>
      <c r="Q91" s="3">
        <v>53</v>
      </c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</row>
    <row r="92" spans="1:74" ht="12.75">
      <c r="A92" s="1">
        <v>54</v>
      </c>
      <c r="B92" s="1" t="s">
        <v>127</v>
      </c>
      <c r="C92" s="1" t="s">
        <v>260</v>
      </c>
      <c r="D92" s="1" t="s">
        <v>213</v>
      </c>
      <c r="E92" s="1" t="s">
        <v>251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</row>
    <row r="93" spans="1:74" ht="12.75">
      <c r="A93" s="3">
        <v>55</v>
      </c>
      <c r="B93" s="3" t="s">
        <v>128</v>
      </c>
      <c r="C93" s="3" t="s">
        <v>260</v>
      </c>
      <c r="D93" s="3" t="s">
        <v>213</v>
      </c>
      <c r="E93" s="1" t="s">
        <v>251</v>
      </c>
      <c r="F93" s="1"/>
      <c r="G93" s="3">
        <v>54</v>
      </c>
      <c r="H93" s="3">
        <v>54</v>
      </c>
      <c r="I93" s="3">
        <v>54</v>
      </c>
      <c r="J93" s="3">
        <v>54</v>
      </c>
      <c r="K93" s="3"/>
      <c r="L93" s="3"/>
      <c r="M93" s="3">
        <v>54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</row>
    <row r="94" spans="1:74" ht="12.75">
      <c r="A94" s="1">
        <v>56</v>
      </c>
      <c r="B94" s="1" t="s">
        <v>129</v>
      </c>
      <c r="C94" s="1" t="s">
        <v>260</v>
      </c>
      <c r="D94" s="1" t="s">
        <v>213</v>
      </c>
      <c r="E94" s="1" t="s">
        <v>251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</row>
    <row r="95" spans="1:74" ht="12.75">
      <c r="A95" s="1">
        <v>57</v>
      </c>
      <c r="B95" s="1" t="s">
        <v>130</v>
      </c>
      <c r="C95" s="1" t="s">
        <v>260</v>
      </c>
      <c r="D95" s="1" t="s">
        <v>213</v>
      </c>
      <c r="E95" s="1" t="s">
        <v>251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</row>
    <row r="96" spans="1:74" ht="12.75">
      <c r="A96" s="1">
        <v>58</v>
      </c>
      <c r="B96" s="1" t="s">
        <v>131</v>
      </c>
      <c r="C96" s="1" t="s">
        <v>260</v>
      </c>
      <c r="D96" s="1" t="s">
        <v>213</v>
      </c>
      <c r="E96" s="1" t="s">
        <v>251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</row>
    <row r="97" spans="1:74" ht="12.75">
      <c r="A97" s="1"/>
      <c r="B97" s="1"/>
      <c r="C97" s="4" t="s">
        <v>140</v>
      </c>
      <c r="E97" s="1"/>
      <c r="F97" s="1"/>
      <c r="G97" s="1">
        <f>COUNTA(G87:G96)</f>
        <v>4</v>
      </c>
      <c r="H97" s="1">
        <f aca="true" t="shared" si="20" ref="H97:BS97">COUNTA(H87:H96)</f>
        <v>4</v>
      </c>
      <c r="I97" s="1">
        <f t="shared" si="20"/>
        <v>3</v>
      </c>
      <c r="J97" s="1">
        <f t="shared" si="20"/>
        <v>4</v>
      </c>
      <c r="K97" s="1">
        <f t="shared" si="20"/>
        <v>3</v>
      </c>
      <c r="L97" s="1">
        <f t="shared" si="20"/>
        <v>1</v>
      </c>
      <c r="M97" s="1">
        <f t="shared" si="20"/>
        <v>3</v>
      </c>
      <c r="N97" s="1">
        <f t="shared" si="20"/>
        <v>1</v>
      </c>
      <c r="O97" s="1">
        <f t="shared" si="20"/>
        <v>1</v>
      </c>
      <c r="P97" s="1">
        <f t="shared" si="20"/>
        <v>1</v>
      </c>
      <c r="Q97" s="1">
        <f t="shared" si="20"/>
        <v>1</v>
      </c>
      <c r="R97" s="1">
        <f t="shared" si="20"/>
        <v>0</v>
      </c>
      <c r="S97" s="1">
        <f t="shared" si="20"/>
        <v>1</v>
      </c>
      <c r="T97" s="1">
        <f t="shared" si="20"/>
        <v>0</v>
      </c>
      <c r="U97" s="1">
        <f t="shared" si="20"/>
        <v>0</v>
      </c>
      <c r="V97" s="1">
        <f t="shared" si="20"/>
        <v>0</v>
      </c>
      <c r="W97" s="1">
        <f t="shared" si="20"/>
        <v>1</v>
      </c>
      <c r="X97" s="1">
        <f t="shared" si="20"/>
        <v>0</v>
      </c>
      <c r="Y97" s="1">
        <f t="shared" si="20"/>
        <v>0</v>
      </c>
      <c r="Z97" s="1">
        <f t="shared" si="20"/>
        <v>1</v>
      </c>
      <c r="AA97" s="1">
        <f t="shared" si="20"/>
        <v>0</v>
      </c>
      <c r="AB97" s="1">
        <f t="shared" si="20"/>
        <v>0</v>
      </c>
      <c r="AC97" s="1">
        <f t="shared" si="20"/>
        <v>0</v>
      </c>
      <c r="AD97" s="1">
        <f t="shared" si="20"/>
        <v>1</v>
      </c>
      <c r="AE97" s="1">
        <f t="shared" si="20"/>
        <v>0</v>
      </c>
      <c r="AF97" s="1">
        <f t="shared" si="20"/>
        <v>1</v>
      </c>
      <c r="AG97" s="1">
        <f t="shared" si="20"/>
        <v>0</v>
      </c>
      <c r="AH97" s="1">
        <f t="shared" si="20"/>
        <v>0</v>
      </c>
      <c r="AI97" s="1">
        <f t="shared" si="20"/>
        <v>0</v>
      </c>
      <c r="AJ97" s="1">
        <f t="shared" si="20"/>
        <v>0</v>
      </c>
      <c r="AK97" s="1">
        <f t="shared" si="20"/>
        <v>1</v>
      </c>
      <c r="AL97" s="1">
        <f t="shared" si="20"/>
        <v>0</v>
      </c>
      <c r="AM97" s="1">
        <f t="shared" si="20"/>
        <v>1</v>
      </c>
      <c r="AN97" s="1">
        <f t="shared" si="20"/>
        <v>0</v>
      </c>
      <c r="AO97" s="1">
        <f t="shared" si="20"/>
        <v>0</v>
      </c>
      <c r="AP97" s="1">
        <f t="shared" si="20"/>
        <v>0</v>
      </c>
      <c r="AQ97" s="1">
        <f t="shared" si="20"/>
        <v>0</v>
      </c>
      <c r="AR97" s="1">
        <f t="shared" si="20"/>
        <v>0</v>
      </c>
      <c r="AS97" s="1">
        <f t="shared" si="20"/>
        <v>0</v>
      </c>
      <c r="AT97" s="1">
        <f t="shared" si="20"/>
        <v>0</v>
      </c>
      <c r="AU97" s="1">
        <f t="shared" si="20"/>
        <v>0</v>
      </c>
      <c r="AV97" s="1">
        <f t="shared" si="20"/>
        <v>0</v>
      </c>
      <c r="AW97" s="1">
        <f t="shared" si="20"/>
        <v>0</v>
      </c>
      <c r="AX97" s="1">
        <f t="shared" si="20"/>
        <v>0</v>
      </c>
      <c r="AY97" s="1">
        <f t="shared" si="20"/>
        <v>0</v>
      </c>
      <c r="AZ97" s="1">
        <f t="shared" si="20"/>
        <v>0</v>
      </c>
      <c r="BA97" s="1">
        <f t="shared" si="20"/>
        <v>0</v>
      </c>
      <c r="BB97" s="1">
        <f t="shared" si="20"/>
        <v>1</v>
      </c>
      <c r="BC97" s="1">
        <f t="shared" si="20"/>
        <v>0</v>
      </c>
      <c r="BD97" s="1">
        <f t="shared" si="20"/>
        <v>0</v>
      </c>
      <c r="BE97" s="1">
        <f t="shared" si="20"/>
        <v>1</v>
      </c>
      <c r="BF97" s="1">
        <f t="shared" si="20"/>
        <v>2</v>
      </c>
      <c r="BG97" s="1">
        <f t="shared" si="20"/>
        <v>1</v>
      </c>
      <c r="BH97" s="1">
        <f t="shared" si="20"/>
        <v>1</v>
      </c>
      <c r="BI97" s="1">
        <f t="shared" si="20"/>
        <v>0</v>
      </c>
      <c r="BJ97" s="1">
        <f t="shared" si="20"/>
        <v>0</v>
      </c>
      <c r="BK97" s="1">
        <f t="shared" si="20"/>
        <v>0</v>
      </c>
      <c r="BL97" s="1">
        <f t="shared" si="20"/>
        <v>1</v>
      </c>
      <c r="BM97" s="1">
        <f t="shared" si="20"/>
        <v>1</v>
      </c>
      <c r="BN97" s="1">
        <f t="shared" si="20"/>
        <v>1</v>
      </c>
      <c r="BO97" s="1">
        <f t="shared" si="20"/>
        <v>0</v>
      </c>
      <c r="BP97" s="1">
        <f t="shared" si="20"/>
        <v>0</v>
      </c>
      <c r="BQ97" s="1">
        <f t="shared" si="20"/>
        <v>0</v>
      </c>
      <c r="BR97" s="1">
        <f t="shared" si="20"/>
        <v>0</v>
      </c>
      <c r="BS97" s="1">
        <f t="shared" si="20"/>
        <v>0</v>
      </c>
      <c r="BT97" s="1">
        <f>COUNTA(BT87:BT96)</f>
        <v>0</v>
      </c>
      <c r="BU97" s="1">
        <f>COUNTA(BU87:BU96)</f>
        <v>0</v>
      </c>
      <c r="BV97" s="1">
        <f>COUNTA(BV87:BV96)</f>
        <v>0</v>
      </c>
    </row>
    <row r="98" spans="1:74" ht="12.75">
      <c r="A98" s="1"/>
      <c r="B98" s="1"/>
      <c r="C98" s="4" t="s">
        <v>141</v>
      </c>
      <c r="E98" s="1"/>
      <c r="F98" s="1"/>
      <c r="G98" s="1" t="str">
        <f>CONCATENATE(G87," ",G88," ",G89," ",G90," ",G91," ",G92," ",G93," ",G94," ",G95," ",G96)</f>
        <v> 15  52 53  54   </v>
      </c>
      <c r="H98" s="1" t="str">
        <f aca="true" t="shared" si="21" ref="H98:BS98">CONCATENATE(H87," ",H88," ",H89," ",H90," ",H91," ",H92," ",H93," ",H94," ",H95," ",H96)</f>
        <v> 15  52 53  54   </v>
      </c>
      <c r="I98" s="1" t="str">
        <f t="shared" si="21"/>
        <v>   52 53  54   </v>
      </c>
      <c r="J98" s="1" t="str">
        <f t="shared" si="21"/>
        <v> 15  52 53  54   </v>
      </c>
      <c r="K98" s="1" t="str">
        <f t="shared" si="21"/>
        <v>1  25 52      </v>
      </c>
      <c r="L98" s="1" t="str">
        <f t="shared" si="21"/>
        <v> 15        </v>
      </c>
      <c r="M98" s="1" t="str">
        <f t="shared" si="21"/>
        <v>  25 52   54   </v>
      </c>
      <c r="N98" s="1" t="str">
        <f t="shared" si="21"/>
        <v>   52      </v>
      </c>
      <c r="O98" s="1" t="str">
        <f t="shared" si="21"/>
        <v>   52      </v>
      </c>
      <c r="P98" s="1" t="str">
        <f t="shared" si="21"/>
        <v>1         </v>
      </c>
      <c r="Q98" s="1" t="str">
        <f t="shared" si="21"/>
        <v>    53     </v>
      </c>
      <c r="R98" s="1" t="str">
        <f t="shared" si="21"/>
        <v>         </v>
      </c>
      <c r="S98" s="1" t="str">
        <f t="shared" si="21"/>
        <v> 15        </v>
      </c>
      <c r="T98" s="1" t="str">
        <f t="shared" si="21"/>
        <v>         </v>
      </c>
      <c r="U98" s="1" t="str">
        <f t="shared" si="21"/>
        <v>         </v>
      </c>
      <c r="V98" s="1" t="str">
        <f t="shared" si="21"/>
        <v>         </v>
      </c>
      <c r="W98" s="1" t="str">
        <f t="shared" si="21"/>
        <v> 15        </v>
      </c>
      <c r="X98" s="1" t="str">
        <f t="shared" si="21"/>
        <v>         </v>
      </c>
      <c r="Y98" s="1" t="str">
        <f t="shared" si="21"/>
        <v>         </v>
      </c>
      <c r="Z98" s="1" t="str">
        <f t="shared" si="21"/>
        <v>   52 (haze index)      </v>
      </c>
      <c r="AA98" s="1" t="str">
        <f t="shared" si="21"/>
        <v>         </v>
      </c>
      <c r="AB98" s="1" t="str">
        <f t="shared" si="21"/>
        <v>         </v>
      </c>
      <c r="AC98" s="1" t="str">
        <f t="shared" si="21"/>
        <v>         </v>
      </c>
      <c r="AD98" s="1" t="str">
        <f t="shared" si="21"/>
        <v> 15        </v>
      </c>
      <c r="AE98" s="1" t="str">
        <f t="shared" si="21"/>
        <v>         </v>
      </c>
      <c r="AF98" s="1" t="str">
        <f t="shared" si="21"/>
        <v>   52      </v>
      </c>
      <c r="AG98" s="1" t="str">
        <f t="shared" si="21"/>
        <v>         </v>
      </c>
      <c r="AH98" s="1" t="str">
        <f t="shared" si="21"/>
        <v>         </v>
      </c>
      <c r="AI98" s="1" t="str">
        <f t="shared" si="21"/>
        <v>         </v>
      </c>
      <c r="AJ98" s="1" t="str">
        <f t="shared" si="21"/>
        <v>         </v>
      </c>
      <c r="AK98" s="1" t="str">
        <f t="shared" si="21"/>
        <v> 15        </v>
      </c>
      <c r="AL98" s="1" t="str">
        <f t="shared" si="21"/>
        <v>         </v>
      </c>
      <c r="AM98" s="1" t="str">
        <f t="shared" si="21"/>
        <v>  25       </v>
      </c>
      <c r="AN98" s="1" t="str">
        <f t="shared" si="21"/>
        <v>         </v>
      </c>
      <c r="AO98" s="1" t="str">
        <f t="shared" si="21"/>
        <v>         </v>
      </c>
      <c r="AP98" s="1" t="str">
        <f t="shared" si="21"/>
        <v>         </v>
      </c>
      <c r="AQ98" s="1" t="str">
        <f t="shared" si="21"/>
        <v>         </v>
      </c>
      <c r="AR98" s="1" t="str">
        <f t="shared" si="21"/>
        <v>         </v>
      </c>
      <c r="AS98" s="1" t="str">
        <f t="shared" si="21"/>
        <v>         </v>
      </c>
      <c r="AT98" s="1" t="str">
        <f t="shared" si="21"/>
        <v>         </v>
      </c>
      <c r="AU98" s="1" t="str">
        <f t="shared" si="21"/>
        <v>         </v>
      </c>
      <c r="AV98" s="1" t="str">
        <f t="shared" si="21"/>
        <v>         </v>
      </c>
      <c r="AW98" s="1" t="str">
        <f t="shared" si="21"/>
        <v>         </v>
      </c>
      <c r="AX98" s="1" t="str">
        <f t="shared" si="21"/>
        <v>         </v>
      </c>
      <c r="AY98" s="1" t="str">
        <f t="shared" si="21"/>
        <v>         </v>
      </c>
      <c r="AZ98" s="1" t="str">
        <f t="shared" si="21"/>
        <v>         </v>
      </c>
      <c r="BA98" s="1" t="str">
        <f t="shared" si="21"/>
        <v>         </v>
      </c>
      <c r="BB98" s="1" t="str">
        <f t="shared" si="21"/>
        <v>   52      </v>
      </c>
      <c r="BC98" s="1" t="str">
        <f t="shared" si="21"/>
        <v>         </v>
      </c>
      <c r="BD98" s="1" t="str">
        <f t="shared" si="21"/>
        <v>         </v>
      </c>
      <c r="BE98" s="1" t="str">
        <f t="shared" si="21"/>
        <v>          </v>
      </c>
      <c r="BF98" s="1" t="str">
        <f t="shared" si="21"/>
        <v>1 15        </v>
      </c>
      <c r="BG98" s="1" t="str">
        <f t="shared" si="21"/>
        <v> 15        </v>
      </c>
      <c r="BH98" s="1" t="str">
        <f t="shared" si="21"/>
        <v> 15        </v>
      </c>
      <c r="BI98" s="1" t="str">
        <f t="shared" si="21"/>
        <v>         </v>
      </c>
      <c r="BJ98" s="1" t="str">
        <f t="shared" si="21"/>
        <v>         </v>
      </c>
      <c r="BK98" s="1" t="str">
        <f t="shared" si="21"/>
        <v>         </v>
      </c>
      <c r="BL98" s="1" t="str">
        <f t="shared" si="21"/>
        <v> 15        </v>
      </c>
      <c r="BM98" s="1" t="str">
        <f t="shared" si="21"/>
        <v> 15        </v>
      </c>
      <c r="BN98" s="1" t="str">
        <f t="shared" si="21"/>
        <v> 15        </v>
      </c>
      <c r="BO98" s="1" t="str">
        <f t="shared" si="21"/>
        <v>         </v>
      </c>
      <c r="BP98" s="1" t="str">
        <f t="shared" si="21"/>
        <v>         </v>
      </c>
      <c r="BQ98" s="1" t="str">
        <f t="shared" si="21"/>
        <v>         </v>
      </c>
      <c r="BR98" s="1" t="str">
        <f t="shared" si="21"/>
        <v>         </v>
      </c>
      <c r="BS98" s="1" t="str">
        <f t="shared" si="21"/>
        <v>         </v>
      </c>
      <c r="BT98" s="1" t="str">
        <f>CONCATENATE(BT87," ",BT88," ",BT89," ",BT90," ",BT91," ",BT92," ",BT93," ",BT94," ",BT95," ",BT96)</f>
        <v>         </v>
      </c>
      <c r="BU98" s="1" t="str">
        <f>CONCATENATE(BU87," ",BU88," ",BU89," ",BU90," ",BU91," ",BU92," ",BU93," ",BU94," ",BU95," ",BU96)</f>
        <v>         </v>
      </c>
      <c r="BV98" s="1" t="str">
        <f>CONCATENATE(BV87," ",BV88," ",BV89," ",BV90," ",BV91," ",BV92," ",BV93," ",BV94," ",BV95," ",BV96)</f>
        <v>         </v>
      </c>
    </row>
    <row r="99" spans="1:74" ht="12.75">
      <c r="A99" s="1"/>
      <c r="B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</row>
    <row r="100" spans="1:74" ht="12.75">
      <c r="A100" s="1"/>
      <c r="B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</row>
    <row r="101" spans="1:74" ht="12.75">
      <c r="A101" s="1">
        <v>22</v>
      </c>
      <c r="B101" s="1" t="s">
        <v>330</v>
      </c>
      <c r="C101" s="1" t="s">
        <v>201</v>
      </c>
      <c r="D101" s="1" t="s">
        <v>389</v>
      </c>
      <c r="E101" s="2" t="s">
        <v>251</v>
      </c>
      <c r="F101" s="2"/>
      <c r="G101" s="1">
        <v>22</v>
      </c>
      <c r="H101" s="1">
        <v>22</v>
      </c>
      <c r="I101" s="1">
        <v>22</v>
      </c>
      <c r="J101" s="1"/>
      <c r="K101" s="1"/>
      <c r="L101" s="1">
        <v>22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>
        <v>22</v>
      </c>
      <c r="BE101" s="1">
        <v>22</v>
      </c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</row>
    <row r="102" spans="1:74" ht="12.75">
      <c r="A102" s="1">
        <v>29</v>
      </c>
      <c r="B102" s="1" t="s">
        <v>249</v>
      </c>
      <c r="C102" s="1" t="s">
        <v>202</v>
      </c>
      <c r="D102" s="1" t="s">
        <v>389</v>
      </c>
      <c r="E102" s="1" t="s">
        <v>251</v>
      </c>
      <c r="F102" s="1"/>
      <c r="G102" s="1">
        <v>29</v>
      </c>
      <c r="H102" s="1">
        <v>29</v>
      </c>
      <c r="I102" s="1" t="s">
        <v>254</v>
      </c>
      <c r="J102" s="1">
        <v>29</v>
      </c>
      <c r="K102" s="1">
        <v>29</v>
      </c>
      <c r="L102" s="1">
        <v>29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</row>
    <row r="103" spans="1:74" ht="12.75">
      <c r="A103" s="1">
        <v>51</v>
      </c>
      <c r="B103" s="1" t="s">
        <v>122</v>
      </c>
      <c r="C103" s="1" t="s">
        <v>201</v>
      </c>
      <c r="D103" s="1" t="s">
        <v>389</v>
      </c>
      <c r="E103" s="1" t="s">
        <v>251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</row>
    <row r="104" spans="1:74" ht="12.75">
      <c r="A104" s="1">
        <v>41</v>
      </c>
      <c r="B104" s="1" t="s">
        <v>286</v>
      </c>
      <c r="C104" s="1" t="s">
        <v>287</v>
      </c>
      <c r="D104" s="1" t="s">
        <v>389</v>
      </c>
      <c r="E104" s="1" t="s">
        <v>251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</row>
    <row r="105" spans="1:74" ht="12.75">
      <c r="A105" s="1"/>
      <c r="B105" s="1"/>
      <c r="C105" s="4" t="s">
        <v>140</v>
      </c>
      <c r="E105" s="1"/>
      <c r="F105" s="1"/>
      <c r="G105" s="1">
        <f>COUNTA(G101:G104)</f>
        <v>2</v>
      </c>
      <c r="H105" s="1">
        <f aca="true" t="shared" si="22" ref="H105:BS105">COUNTA(H101:H104)</f>
        <v>2</v>
      </c>
      <c r="I105" s="1">
        <f t="shared" si="22"/>
        <v>2</v>
      </c>
      <c r="J105" s="1">
        <f t="shared" si="22"/>
        <v>1</v>
      </c>
      <c r="K105" s="1">
        <f t="shared" si="22"/>
        <v>1</v>
      </c>
      <c r="L105" s="1">
        <f t="shared" si="22"/>
        <v>2</v>
      </c>
      <c r="M105" s="1">
        <f t="shared" si="22"/>
        <v>0</v>
      </c>
      <c r="N105" s="1">
        <f t="shared" si="22"/>
        <v>0</v>
      </c>
      <c r="O105" s="1">
        <f t="shared" si="22"/>
        <v>0</v>
      </c>
      <c r="P105" s="1">
        <f t="shared" si="22"/>
        <v>0</v>
      </c>
      <c r="Q105" s="1">
        <f t="shared" si="22"/>
        <v>0</v>
      </c>
      <c r="R105" s="1">
        <f t="shared" si="22"/>
        <v>0</v>
      </c>
      <c r="S105" s="1">
        <f t="shared" si="22"/>
        <v>0</v>
      </c>
      <c r="T105" s="1">
        <f t="shared" si="22"/>
        <v>0</v>
      </c>
      <c r="U105" s="1">
        <f t="shared" si="22"/>
        <v>0</v>
      </c>
      <c r="V105" s="1">
        <f t="shared" si="22"/>
        <v>0</v>
      </c>
      <c r="W105" s="1">
        <f t="shared" si="22"/>
        <v>0</v>
      </c>
      <c r="X105" s="1">
        <f t="shared" si="22"/>
        <v>0</v>
      </c>
      <c r="Y105" s="1">
        <f t="shared" si="22"/>
        <v>0</v>
      </c>
      <c r="Z105" s="1">
        <f t="shared" si="22"/>
        <v>0</v>
      </c>
      <c r="AA105" s="1">
        <f t="shared" si="22"/>
        <v>0</v>
      </c>
      <c r="AB105" s="1">
        <f t="shared" si="22"/>
        <v>0</v>
      </c>
      <c r="AC105" s="1">
        <f t="shared" si="22"/>
        <v>0</v>
      </c>
      <c r="AD105" s="1">
        <f t="shared" si="22"/>
        <v>0</v>
      </c>
      <c r="AE105" s="1">
        <f t="shared" si="22"/>
        <v>0</v>
      </c>
      <c r="AF105" s="1">
        <f t="shared" si="22"/>
        <v>0</v>
      </c>
      <c r="AG105" s="1">
        <f t="shared" si="22"/>
        <v>0</v>
      </c>
      <c r="AH105" s="1">
        <f t="shared" si="22"/>
        <v>0</v>
      </c>
      <c r="AI105" s="1">
        <f t="shared" si="22"/>
        <v>0</v>
      </c>
      <c r="AJ105" s="1">
        <f t="shared" si="22"/>
        <v>0</v>
      </c>
      <c r="AK105" s="1">
        <f t="shared" si="22"/>
        <v>0</v>
      </c>
      <c r="AL105" s="1">
        <f t="shared" si="22"/>
        <v>0</v>
      </c>
      <c r="AM105" s="1">
        <f t="shared" si="22"/>
        <v>0</v>
      </c>
      <c r="AN105" s="1">
        <f t="shared" si="22"/>
        <v>0</v>
      </c>
      <c r="AO105" s="1">
        <f t="shared" si="22"/>
        <v>0</v>
      </c>
      <c r="AP105" s="1">
        <f t="shared" si="22"/>
        <v>0</v>
      </c>
      <c r="AQ105" s="1">
        <f t="shared" si="22"/>
        <v>0</v>
      </c>
      <c r="AR105" s="1">
        <f t="shared" si="22"/>
        <v>0</v>
      </c>
      <c r="AS105" s="1">
        <f t="shared" si="22"/>
        <v>0</v>
      </c>
      <c r="AT105" s="1">
        <f t="shared" si="22"/>
        <v>0</v>
      </c>
      <c r="AU105" s="1">
        <f t="shared" si="22"/>
        <v>0</v>
      </c>
      <c r="AV105" s="1">
        <f t="shared" si="22"/>
        <v>0</v>
      </c>
      <c r="AW105" s="1">
        <f t="shared" si="22"/>
        <v>0</v>
      </c>
      <c r="AX105" s="1">
        <f t="shared" si="22"/>
        <v>0</v>
      </c>
      <c r="AY105" s="1">
        <f t="shared" si="22"/>
        <v>0</v>
      </c>
      <c r="AZ105" s="1">
        <f t="shared" si="22"/>
        <v>0</v>
      </c>
      <c r="BA105" s="1">
        <f t="shared" si="22"/>
        <v>0</v>
      </c>
      <c r="BB105" s="1">
        <f t="shared" si="22"/>
        <v>0</v>
      </c>
      <c r="BC105" s="1">
        <f t="shared" si="22"/>
        <v>0</v>
      </c>
      <c r="BD105" s="1">
        <f t="shared" si="22"/>
        <v>1</v>
      </c>
      <c r="BE105" s="1">
        <f t="shared" si="22"/>
        <v>1</v>
      </c>
      <c r="BF105" s="1">
        <f t="shared" si="22"/>
        <v>0</v>
      </c>
      <c r="BG105" s="1">
        <f t="shared" si="22"/>
        <v>0</v>
      </c>
      <c r="BH105" s="1">
        <f t="shared" si="22"/>
        <v>0</v>
      </c>
      <c r="BI105" s="1">
        <f t="shared" si="22"/>
        <v>0</v>
      </c>
      <c r="BJ105" s="1">
        <f t="shared" si="22"/>
        <v>0</v>
      </c>
      <c r="BK105" s="1">
        <f t="shared" si="22"/>
        <v>0</v>
      </c>
      <c r="BL105" s="1">
        <f t="shared" si="22"/>
        <v>0</v>
      </c>
      <c r="BM105" s="1">
        <f t="shared" si="22"/>
        <v>0</v>
      </c>
      <c r="BN105" s="1">
        <f t="shared" si="22"/>
        <v>0</v>
      </c>
      <c r="BO105" s="1">
        <f t="shared" si="22"/>
        <v>0</v>
      </c>
      <c r="BP105" s="1">
        <f t="shared" si="22"/>
        <v>0</v>
      </c>
      <c r="BQ105" s="1">
        <f t="shared" si="22"/>
        <v>0</v>
      </c>
      <c r="BR105" s="1">
        <f t="shared" si="22"/>
        <v>0</v>
      </c>
      <c r="BS105" s="1">
        <f t="shared" si="22"/>
        <v>0</v>
      </c>
      <c r="BT105" s="1">
        <f>COUNTA(BT101:BT104)</f>
        <v>0</v>
      </c>
      <c r="BU105" s="1">
        <f>COUNTA(BU101:BU104)</f>
        <v>0</v>
      </c>
      <c r="BV105" s="1">
        <f>COUNTA(BV101:BV104)</f>
        <v>0</v>
      </c>
    </row>
    <row r="106" spans="1:74" ht="12.75">
      <c r="A106" s="1"/>
      <c r="B106" s="1"/>
      <c r="C106" s="4" t="s">
        <v>141</v>
      </c>
      <c r="E106" s="1"/>
      <c r="F106" s="1"/>
      <c r="G106" s="1" t="str">
        <f>CONCATENATE(G101," ",G102," ",G103," ",G104)</f>
        <v>22 29  </v>
      </c>
      <c r="H106" s="1" t="str">
        <f aca="true" t="shared" si="23" ref="H106:BS106">CONCATENATE(H101," ",H102," ",H103," ",H104)</f>
        <v>22 29  </v>
      </c>
      <c r="I106" s="1" t="str">
        <f t="shared" si="23"/>
        <v>22 29 (TSP/PM10)  </v>
      </c>
      <c r="J106" s="1" t="str">
        <f t="shared" si="23"/>
        <v> 29  </v>
      </c>
      <c r="K106" s="1" t="str">
        <f t="shared" si="23"/>
        <v> 29  </v>
      </c>
      <c r="L106" s="1" t="str">
        <f t="shared" si="23"/>
        <v>22 29  </v>
      </c>
      <c r="M106" s="1" t="str">
        <f t="shared" si="23"/>
        <v>   </v>
      </c>
      <c r="N106" s="1" t="str">
        <f t="shared" si="23"/>
        <v>   </v>
      </c>
      <c r="O106" s="1" t="str">
        <f t="shared" si="23"/>
        <v>   </v>
      </c>
      <c r="P106" s="1" t="str">
        <f t="shared" si="23"/>
        <v>   </v>
      </c>
      <c r="Q106" s="1" t="str">
        <f t="shared" si="23"/>
        <v>   </v>
      </c>
      <c r="R106" s="1" t="str">
        <f t="shared" si="23"/>
        <v>   </v>
      </c>
      <c r="S106" s="1" t="str">
        <f t="shared" si="23"/>
        <v>   </v>
      </c>
      <c r="T106" s="1" t="str">
        <f t="shared" si="23"/>
        <v>   </v>
      </c>
      <c r="U106" s="1" t="str">
        <f t="shared" si="23"/>
        <v>   </v>
      </c>
      <c r="V106" s="1" t="str">
        <f t="shared" si="23"/>
        <v>   </v>
      </c>
      <c r="W106" s="1" t="str">
        <f t="shared" si="23"/>
        <v>   </v>
      </c>
      <c r="X106" s="1" t="str">
        <f t="shared" si="23"/>
        <v>   </v>
      </c>
      <c r="Y106" s="1" t="str">
        <f t="shared" si="23"/>
        <v>   </v>
      </c>
      <c r="Z106" s="1" t="str">
        <f t="shared" si="23"/>
        <v>   </v>
      </c>
      <c r="AA106" s="1" t="str">
        <f t="shared" si="23"/>
        <v>   </v>
      </c>
      <c r="AB106" s="1" t="str">
        <f t="shared" si="23"/>
        <v>   </v>
      </c>
      <c r="AC106" s="1" t="str">
        <f t="shared" si="23"/>
        <v>   </v>
      </c>
      <c r="AD106" s="1" t="str">
        <f t="shared" si="23"/>
        <v>   </v>
      </c>
      <c r="AE106" s="1" t="str">
        <f t="shared" si="23"/>
        <v>   </v>
      </c>
      <c r="AF106" s="1" t="str">
        <f t="shared" si="23"/>
        <v>   </v>
      </c>
      <c r="AG106" s="1" t="str">
        <f t="shared" si="23"/>
        <v>   </v>
      </c>
      <c r="AH106" s="1" t="str">
        <f t="shared" si="23"/>
        <v>   </v>
      </c>
      <c r="AI106" s="1" t="str">
        <f t="shared" si="23"/>
        <v>   </v>
      </c>
      <c r="AJ106" s="1" t="str">
        <f t="shared" si="23"/>
        <v>   </v>
      </c>
      <c r="AK106" s="1" t="str">
        <f t="shared" si="23"/>
        <v>   </v>
      </c>
      <c r="AL106" s="1" t="str">
        <f t="shared" si="23"/>
        <v>   </v>
      </c>
      <c r="AM106" s="1" t="str">
        <f t="shared" si="23"/>
        <v>   </v>
      </c>
      <c r="AN106" s="1" t="str">
        <f t="shared" si="23"/>
        <v>   </v>
      </c>
      <c r="AO106" s="1" t="str">
        <f t="shared" si="23"/>
        <v>   </v>
      </c>
      <c r="AP106" s="1" t="str">
        <f t="shared" si="23"/>
        <v>   </v>
      </c>
      <c r="AQ106" s="1" t="str">
        <f t="shared" si="23"/>
        <v>   </v>
      </c>
      <c r="AR106" s="1" t="str">
        <f t="shared" si="23"/>
        <v>   </v>
      </c>
      <c r="AS106" s="1" t="str">
        <f t="shared" si="23"/>
        <v>   </v>
      </c>
      <c r="AT106" s="1" t="str">
        <f t="shared" si="23"/>
        <v>   </v>
      </c>
      <c r="AU106" s="1" t="str">
        <f t="shared" si="23"/>
        <v>   </v>
      </c>
      <c r="AV106" s="1" t="str">
        <f t="shared" si="23"/>
        <v>   </v>
      </c>
      <c r="AW106" s="1" t="str">
        <f t="shared" si="23"/>
        <v>   </v>
      </c>
      <c r="AX106" s="1" t="str">
        <f t="shared" si="23"/>
        <v>   </v>
      </c>
      <c r="AY106" s="1" t="str">
        <f t="shared" si="23"/>
        <v>   </v>
      </c>
      <c r="AZ106" s="1" t="str">
        <f t="shared" si="23"/>
        <v>   </v>
      </c>
      <c r="BA106" s="1" t="str">
        <f t="shared" si="23"/>
        <v>   </v>
      </c>
      <c r="BB106" s="1" t="str">
        <f t="shared" si="23"/>
        <v>   </v>
      </c>
      <c r="BC106" s="1" t="str">
        <f t="shared" si="23"/>
        <v>   </v>
      </c>
      <c r="BD106" s="1" t="str">
        <f t="shared" si="23"/>
        <v>22   </v>
      </c>
      <c r="BE106" s="1" t="str">
        <f t="shared" si="23"/>
        <v>22   </v>
      </c>
      <c r="BF106" s="1" t="str">
        <f t="shared" si="23"/>
        <v>   </v>
      </c>
      <c r="BG106" s="1" t="str">
        <f t="shared" si="23"/>
        <v>   </v>
      </c>
      <c r="BH106" s="1" t="str">
        <f t="shared" si="23"/>
        <v>   </v>
      </c>
      <c r="BI106" s="1" t="str">
        <f t="shared" si="23"/>
        <v>   </v>
      </c>
      <c r="BJ106" s="1" t="str">
        <f t="shared" si="23"/>
        <v>   </v>
      </c>
      <c r="BK106" s="1" t="str">
        <f t="shared" si="23"/>
        <v>   </v>
      </c>
      <c r="BL106" s="1" t="str">
        <f t="shared" si="23"/>
        <v>   </v>
      </c>
      <c r="BM106" s="1" t="str">
        <f t="shared" si="23"/>
        <v>   </v>
      </c>
      <c r="BN106" s="1" t="str">
        <f t="shared" si="23"/>
        <v>   </v>
      </c>
      <c r="BO106" s="1" t="str">
        <f t="shared" si="23"/>
        <v>   </v>
      </c>
      <c r="BP106" s="1" t="str">
        <f t="shared" si="23"/>
        <v>   </v>
      </c>
      <c r="BQ106" s="1" t="str">
        <f t="shared" si="23"/>
        <v>   </v>
      </c>
      <c r="BR106" s="1" t="str">
        <f t="shared" si="23"/>
        <v>   </v>
      </c>
      <c r="BS106" s="1" t="str">
        <f t="shared" si="23"/>
        <v>   </v>
      </c>
      <c r="BT106" s="1" t="str">
        <f>CONCATENATE(BT101," ",BT102," ",BT103," ",BT104)</f>
        <v>   </v>
      </c>
      <c r="BU106" s="1" t="str">
        <f>CONCATENATE(BU101," ",BU102," ",BU103," ",BU104)</f>
        <v>   </v>
      </c>
      <c r="BV106" s="1" t="str">
        <f>CONCATENATE(BV101," ",BV102," ",BV103," ",BV104)</f>
        <v>   </v>
      </c>
    </row>
    <row r="107" spans="1:74" ht="12.75">
      <c r="A107" s="1"/>
      <c r="B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</row>
    <row r="108" spans="1:74" ht="12.75">
      <c r="A108" s="1"/>
      <c r="B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</row>
    <row r="109" spans="1:74" ht="12.75">
      <c r="A109" s="1">
        <v>3</v>
      </c>
      <c r="B109" s="1" t="s">
        <v>300</v>
      </c>
      <c r="C109" s="1" t="s">
        <v>202</v>
      </c>
      <c r="D109" s="1" t="s">
        <v>204</v>
      </c>
      <c r="E109" s="2" t="s">
        <v>251</v>
      </c>
      <c r="F109" s="2"/>
      <c r="G109" s="1">
        <v>3</v>
      </c>
      <c r="H109" s="1"/>
      <c r="I109" s="1">
        <v>3</v>
      </c>
      <c r="J109" s="1">
        <v>3</v>
      </c>
      <c r="K109" s="1">
        <v>3</v>
      </c>
      <c r="L109" s="1"/>
      <c r="M109" s="1">
        <v>3</v>
      </c>
      <c r="N109" s="1"/>
      <c r="O109" s="1">
        <v>3</v>
      </c>
      <c r="P109" s="1">
        <v>3</v>
      </c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>
        <v>3</v>
      </c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</row>
    <row r="110" spans="1:74" ht="12.75">
      <c r="A110" s="1">
        <v>4</v>
      </c>
      <c r="B110" s="1" t="s">
        <v>302</v>
      </c>
      <c r="C110" s="1" t="s">
        <v>201</v>
      </c>
      <c r="D110" s="1" t="s">
        <v>204</v>
      </c>
      <c r="E110" s="2" t="s">
        <v>251</v>
      </c>
      <c r="F110" s="2"/>
      <c r="G110" s="1">
        <v>4</v>
      </c>
      <c r="H110" s="1">
        <v>4</v>
      </c>
      <c r="I110" s="1">
        <v>4</v>
      </c>
      <c r="J110" s="1"/>
      <c r="K110" s="1">
        <v>4</v>
      </c>
      <c r="L110" s="1"/>
      <c r="M110" s="1"/>
      <c r="N110" s="1"/>
      <c r="O110" s="1"/>
      <c r="P110" s="1">
        <v>4</v>
      </c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</row>
    <row r="111" spans="1:74" ht="12.75">
      <c r="A111" s="1"/>
      <c r="B111" s="1"/>
      <c r="C111" s="4" t="s">
        <v>140</v>
      </c>
      <c r="E111" s="2"/>
      <c r="F111" s="2"/>
      <c r="G111" s="1">
        <f>COUNTA(G109:G110)</f>
        <v>2</v>
      </c>
      <c r="H111" s="1">
        <f aca="true" t="shared" si="24" ref="H111:BS111">COUNTA(H109:H110)</f>
        <v>1</v>
      </c>
      <c r="I111" s="1">
        <f t="shared" si="24"/>
        <v>2</v>
      </c>
      <c r="J111" s="1">
        <f t="shared" si="24"/>
        <v>1</v>
      </c>
      <c r="K111" s="1">
        <f t="shared" si="24"/>
        <v>2</v>
      </c>
      <c r="L111" s="1">
        <f t="shared" si="24"/>
        <v>0</v>
      </c>
      <c r="M111" s="1">
        <f t="shared" si="24"/>
        <v>1</v>
      </c>
      <c r="N111" s="1">
        <f t="shared" si="24"/>
        <v>0</v>
      </c>
      <c r="O111" s="1">
        <f t="shared" si="24"/>
        <v>1</v>
      </c>
      <c r="P111" s="1">
        <f t="shared" si="24"/>
        <v>2</v>
      </c>
      <c r="Q111" s="1">
        <f t="shared" si="24"/>
        <v>0</v>
      </c>
      <c r="R111" s="1">
        <f t="shared" si="24"/>
        <v>0</v>
      </c>
      <c r="S111" s="1">
        <f t="shared" si="24"/>
        <v>0</v>
      </c>
      <c r="T111" s="1">
        <f t="shared" si="24"/>
        <v>0</v>
      </c>
      <c r="U111" s="1">
        <f t="shared" si="24"/>
        <v>0</v>
      </c>
      <c r="V111" s="1">
        <f t="shared" si="24"/>
        <v>0</v>
      </c>
      <c r="W111" s="1">
        <f t="shared" si="24"/>
        <v>0</v>
      </c>
      <c r="X111" s="1">
        <f t="shared" si="24"/>
        <v>0</v>
      </c>
      <c r="Y111" s="1">
        <f t="shared" si="24"/>
        <v>0</v>
      </c>
      <c r="Z111" s="1">
        <f t="shared" si="24"/>
        <v>0</v>
      </c>
      <c r="AA111" s="1">
        <f t="shared" si="24"/>
        <v>1</v>
      </c>
      <c r="AB111" s="1">
        <f t="shared" si="24"/>
        <v>0</v>
      </c>
      <c r="AC111" s="1">
        <f t="shared" si="24"/>
        <v>0</v>
      </c>
      <c r="AD111" s="1">
        <f t="shared" si="24"/>
        <v>0</v>
      </c>
      <c r="AE111" s="1">
        <f t="shared" si="24"/>
        <v>0</v>
      </c>
      <c r="AF111" s="1">
        <f t="shared" si="24"/>
        <v>0</v>
      </c>
      <c r="AG111" s="1">
        <f t="shared" si="24"/>
        <v>0</v>
      </c>
      <c r="AH111" s="1">
        <f t="shared" si="24"/>
        <v>0</v>
      </c>
      <c r="AI111" s="1">
        <f t="shared" si="24"/>
        <v>0</v>
      </c>
      <c r="AJ111" s="1">
        <f t="shared" si="24"/>
        <v>0</v>
      </c>
      <c r="AK111" s="1">
        <f t="shared" si="24"/>
        <v>0</v>
      </c>
      <c r="AL111" s="1">
        <f t="shared" si="24"/>
        <v>0</v>
      </c>
      <c r="AM111" s="1">
        <f t="shared" si="24"/>
        <v>0</v>
      </c>
      <c r="AN111" s="1">
        <f t="shared" si="24"/>
        <v>0</v>
      </c>
      <c r="AO111" s="1">
        <f t="shared" si="24"/>
        <v>0</v>
      </c>
      <c r="AP111" s="1">
        <f t="shared" si="24"/>
        <v>0</v>
      </c>
      <c r="AQ111" s="1">
        <f t="shared" si="24"/>
        <v>0</v>
      </c>
      <c r="AR111" s="1">
        <f t="shared" si="24"/>
        <v>0</v>
      </c>
      <c r="AS111" s="1">
        <f t="shared" si="24"/>
        <v>0</v>
      </c>
      <c r="AT111" s="1">
        <f t="shared" si="24"/>
        <v>0</v>
      </c>
      <c r="AU111" s="1">
        <f t="shared" si="24"/>
        <v>0</v>
      </c>
      <c r="AV111" s="1">
        <f t="shared" si="24"/>
        <v>0</v>
      </c>
      <c r="AW111" s="1">
        <f t="shared" si="24"/>
        <v>0</v>
      </c>
      <c r="AX111" s="1">
        <f t="shared" si="24"/>
        <v>0</v>
      </c>
      <c r="AY111" s="1">
        <f t="shared" si="24"/>
        <v>0</v>
      </c>
      <c r="AZ111" s="1">
        <f t="shared" si="24"/>
        <v>0</v>
      </c>
      <c r="BA111" s="1">
        <f t="shared" si="24"/>
        <v>0</v>
      </c>
      <c r="BB111" s="1">
        <f t="shared" si="24"/>
        <v>0</v>
      </c>
      <c r="BC111" s="1">
        <f t="shared" si="24"/>
        <v>0</v>
      </c>
      <c r="BD111" s="1">
        <f t="shared" si="24"/>
        <v>0</v>
      </c>
      <c r="BE111" s="1">
        <f t="shared" si="24"/>
        <v>0</v>
      </c>
      <c r="BF111" s="1">
        <f t="shared" si="24"/>
        <v>0</v>
      </c>
      <c r="BG111" s="1">
        <f t="shared" si="24"/>
        <v>0</v>
      </c>
      <c r="BH111" s="1">
        <f t="shared" si="24"/>
        <v>0</v>
      </c>
      <c r="BI111" s="1">
        <f t="shared" si="24"/>
        <v>0</v>
      </c>
      <c r="BJ111" s="1">
        <f t="shared" si="24"/>
        <v>0</v>
      </c>
      <c r="BK111" s="1">
        <f t="shared" si="24"/>
        <v>0</v>
      </c>
      <c r="BL111" s="1">
        <f t="shared" si="24"/>
        <v>0</v>
      </c>
      <c r="BM111" s="1">
        <f t="shared" si="24"/>
        <v>0</v>
      </c>
      <c r="BN111" s="1">
        <f t="shared" si="24"/>
        <v>0</v>
      </c>
      <c r="BO111" s="1">
        <f t="shared" si="24"/>
        <v>0</v>
      </c>
      <c r="BP111" s="1">
        <f t="shared" si="24"/>
        <v>0</v>
      </c>
      <c r="BQ111" s="1">
        <f t="shared" si="24"/>
        <v>0</v>
      </c>
      <c r="BR111" s="1">
        <f t="shared" si="24"/>
        <v>0</v>
      </c>
      <c r="BS111" s="1">
        <f t="shared" si="24"/>
        <v>0</v>
      </c>
      <c r="BT111" s="1">
        <f>COUNTA(BT109:BT110)</f>
        <v>0</v>
      </c>
      <c r="BU111" s="1">
        <f>COUNTA(BU109:BU110)</f>
        <v>0</v>
      </c>
      <c r="BV111" s="1">
        <f>COUNTA(BV109:BV110)</f>
        <v>0</v>
      </c>
    </row>
    <row r="112" spans="1:74" ht="12.75">
      <c r="A112" s="1"/>
      <c r="B112" s="1"/>
      <c r="C112" s="4" t="s">
        <v>141</v>
      </c>
      <c r="E112" s="2"/>
      <c r="F112" s="2"/>
      <c r="G112" s="1" t="str">
        <f>CONCATENATE(G109," ",G110)</f>
        <v>3 4</v>
      </c>
      <c r="H112" s="1" t="str">
        <f aca="true" t="shared" si="25" ref="H112:BS112">CONCATENATE(H109," ",H110)</f>
        <v> 4</v>
      </c>
      <c r="I112" s="1" t="str">
        <f t="shared" si="25"/>
        <v>3 4</v>
      </c>
      <c r="J112" s="1" t="str">
        <f t="shared" si="25"/>
        <v>3 </v>
      </c>
      <c r="K112" s="1" t="str">
        <f t="shared" si="25"/>
        <v>3 4</v>
      </c>
      <c r="L112" s="1" t="str">
        <f t="shared" si="25"/>
        <v> </v>
      </c>
      <c r="M112" s="1" t="str">
        <f t="shared" si="25"/>
        <v>3 </v>
      </c>
      <c r="N112" s="1" t="str">
        <f t="shared" si="25"/>
        <v> </v>
      </c>
      <c r="O112" s="1" t="str">
        <f t="shared" si="25"/>
        <v>3 </v>
      </c>
      <c r="P112" s="1" t="str">
        <f t="shared" si="25"/>
        <v>3 4</v>
      </c>
      <c r="Q112" s="1" t="str">
        <f t="shared" si="25"/>
        <v> </v>
      </c>
      <c r="R112" s="1" t="str">
        <f t="shared" si="25"/>
        <v> </v>
      </c>
      <c r="S112" s="1" t="str">
        <f t="shared" si="25"/>
        <v> </v>
      </c>
      <c r="T112" s="1" t="str">
        <f t="shared" si="25"/>
        <v> </v>
      </c>
      <c r="U112" s="1" t="str">
        <f t="shared" si="25"/>
        <v> </v>
      </c>
      <c r="V112" s="1" t="str">
        <f t="shared" si="25"/>
        <v> </v>
      </c>
      <c r="W112" s="1" t="str">
        <f t="shared" si="25"/>
        <v> </v>
      </c>
      <c r="X112" s="1" t="str">
        <f t="shared" si="25"/>
        <v> </v>
      </c>
      <c r="Y112" s="1" t="str">
        <f t="shared" si="25"/>
        <v> </v>
      </c>
      <c r="Z112" s="1" t="str">
        <f t="shared" si="25"/>
        <v> </v>
      </c>
      <c r="AA112" s="1" t="str">
        <f t="shared" si="25"/>
        <v>3 </v>
      </c>
      <c r="AB112" s="1" t="str">
        <f t="shared" si="25"/>
        <v> </v>
      </c>
      <c r="AC112" s="1" t="str">
        <f t="shared" si="25"/>
        <v> </v>
      </c>
      <c r="AD112" s="1" t="str">
        <f t="shared" si="25"/>
        <v> </v>
      </c>
      <c r="AE112" s="1" t="str">
        <f t="shared" si="25"/>
        <v> </v>
      </c>
      <c r="AF112" s="1" t="str">
        <f t="shared" si="25"/>
        <v> </v>
      </c>
      <c r="AG112" s="1" t="str">
        <f t="shared" si="25"/>
        <v> </v>
      </c>
      <c r="AH112" s="1" t="str">
        <f t="shared" si="25"/>
        <v> </v>
      </c>
      <c r="AI112" s="1" t="str">
        <f t="shared" si="25"/>
        <v> </v>
      </c>
      <c r="AJ112" s="1" t="str">
        <f t="shared" si="25"/>
        <v> </v>
      </c>
      <c r="AK112" s="1" t="str">
        <f t="shared" si="25"/>
        <v> </v>
      </c>
      <c r="AL112" s="1" t="str">
        <f t="shared" si="25"/>
        <v> </v>
      </c>
      <c r="AM112" s="1" t="str">
        <f t="shared" si="25"/>
        <v> </v>
      </c>
      <c r="AN112" s="1" t="str">
        <f t="shared" si="25"/>
        <v> </v>
      </c>
      <c r="AO112" s="1" t="str">
        <f t="shared" si="25"/>
        <v> </v>
      </c>
      <c r="AP112" s="1" t="str">
        <f t="shared" si="25"/>
        <v> </v>
      </c>
      <c r="AQ112" s="1" t="str">
        <f t="shared" si="25"/>
        <v> </v>
      </c>
      <c r="AR112" s="1" t="str">
        <f t="shared" si="25"/>
        <v> </v>
      </c>
      <c r="AS112" s="1" t="str">
        <f t="shared" si="25"/>
        <v> </v>
      </c>
      <c r="AT112" s="1" t="str">
        <f t="shared" si="25"/>
        <v> </v>
      </c>
      <c r="AU112" s="1" t="str">
        <f t="shared" si="25"/>
        <v> </v>
      </c>
      <c r="AV112" s="1" t="str">
        <f t="shared" si="25"/>
        <v> </v>
      </c>
      <c r="AW112" s="1" t="str">
        <f t="shared" si="25"/>
        <v> </v>
      </c>
      <c r="AX112" s="1" t="str">
        <f t="shared" si="25"/>
        <v> </v>
      </c>
      <c r="AY112" s="1" t="str">
        <f t="shared" si="25"/>
        <v> </v>
      </c>
      <c r="AZ112" s="1" t="str">
        <f t="shared" si="25"/>
        <v> </v>
      </c>
      <c r="BA112" s="1" t="str">
        <f t="shared" si="25"/>
        <v> </v>
      </c>
      <c r="BB112" s="1" t="str">
        <f t="shared" si="25"/>
        <v> </v>
      </c>
      <c r="BC112" s="1" t="str">
        <f t="shared" si="25"/>
        <v> </v>
      </c>
      <c r="BD112" s="1" t="str">
        <f t="shared" si="25"/>
        <v> </v>
      </c>
      <c r="BE112" s="1" t="str">
        <f t="shared" si="25"/>
        <v> </v>
      </c>
      <c r="BF112" s="1" t="str">
        <f t="shared" si="25"/>
        <v> </v>
      </c>
      <c r="BG112" s="1" t="str">
        <f t="shared" si="25"/>
        <v> </v>
      </c>
      <c r="BH112" s="1" t="str">
        <f t="shared" si="25"/>
        <v> </v>
      </c>
      <c r="BI112" s="1" t="str">
        <f t="shared" si="25"/>
        <v> </v>
      </c>
      <c r="BJ112" s="1" t="str">
        <f t="shared" si="25"/>
        <v> </v>
      </c>
      <c r="BK112" s="1" t="str">
        <f t="shared" si="25"/>
        <v> </v>
      </c>
      <c r="BL112" s="1" t="str">
        <f t="shared" si="25"/>
        <v> </v>
      </c>
      <c r="BM112" s="1" t="str">
        <f t="shared" si="25"/>
        <v> </v>
      </c>
      <c r="BN112" s="1" t="str">
        <f t="shared" si="25"/>
        <v> </v>
      </c>
      <c r="BO112" s="1" t="str">
        <f t="shared" si="25"/>
        <v> </v>
      </c>
      <c r="BP112" s="1" t="str">
        <f t="shared" si="25"/>
        <v> </v>
      </c>
      <c r="BQ112" s="1" t="str">
        <f t="shared" si="25"/>
        <v> </v>
      </c>
      <c r="BR112" s="1" t="str">
        <f t="shared" si="25"/>
        <v> </v>
      </c>
      <c r="BS112" s="1" t="str">
        <f t="shared" si="25"/>
        <v> </v>
      </c>
      <c r="BT112" s="1" t="str">
        <f>CONCATENATE(BT109," ",BT110)</f>
        <v> </v>
      </c>
      <c r="BU112" s="1" t="str">
        <f>CONCATENATE(BU109," ",BU110)</f>
        <v> </v>
      </c>
      <c r="BV112" s="1" t="str">
        <f>CONCATENATE(BV109," ",BV110)</f>
        <v> </v>
      </c>
    </row>
    <row r="113" spans="1:74" ht="12.75">
      <c r="A113" s="1"/>
      <c r="B113" s="1"/>
      <c r="E113" s="2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</row>
    <row r="114" spans="1:74" ht="12.75">
      <c r="A114" s="1"/>
      <c r="B114" s="1"/>
      <c r="E114" s="2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</row>
    <row r="115" spans="1:74" ht="12.75">
      <c r="A115" s="1">
        <v>2</v>
      </c>
      <c r="B115" s="1" t="s">
        <v>456</v>
      </c>
      <c r="C115" s="1" t="s">
        <v>202</v>
      </c>
      <c r="D115" s="1" t="s">
        <v>203</v>
      </c>
      <c r="E115" s="2" t="s">
        <v>251</v>
      </c>
      <c r="F115" s="2"/>
      <c r="G115" s="1">
        <v>2</v>
      </c>
      <c r="H115" s="1">
        <v>2</v>
      </c>
      <c r="I115" s="1">
        <v>2</v>
      </c>
      <c r="J115" s="1"/>
      <c r="K115" s="1">
        <v>2</v>
      </c>
      <c r="L115" s="1"/>
      <c r="M115" s="1"/>
      <c r="N115" s="1">
        <v>2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>
        <v>2</v>
      </c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</row>
    <row r="116" spans="1:74" ht="12.75">
      <c r="A116" s="1">
        <v>13</v>
      </c>
      <c r="B116" s="1" t="s">
        <v>320</v>
      </c>
      <c r="C116" s="1" t="s">
        <v>386</v>
      </c>
      <c r="D116" s="1" t="s">
        <v>387</v>
      </c>
      <c r="E116" s="2" t="s">
        <v>251</v>
      </c>
      <c r="F116" s="2"/>
      <c r="G116" s="1"/>
      <c r="H116" s="1"/>
      <c r="I116" s="1">
        <v>13</v>
      </c>
      <c r="J116" s="1"/>
      <c r="K116" s="1"/>
      <c r="L116" s="1">
        <v>13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</row>
    <row r="117" spans="1:74" ht="12.75">
      <c r="A117" s="1">
        <v>33</v>
      </c>
      <c r="B117" s="1" t="s">
        <v>263</v>
      </c>
      <c r="C117" s="1" t="s">
        <v>264</v>
      </c>
      <c r="D117" s="1" t="s">
        <v>203</v>
      </c>
      <c r="E117" s="1" t="s">
        <v>251</v>
      </c>
      <c r="F117" s="1"/>
      <c r="G117" s="1">
        <v>33</v>
      </c>
      <c r="H117" s="1">
        <v>33</v>
      </c>
      <c r="I117" s="1">
        <v>33</v>
      </c>
      <c r="J117" s="1">
        <v>33</v>
      </c>
      <c r="K117" s="1"/>
      <c r="L117" s="1">
        <v>33</v>
      </c>
      <c r="M117" s="1">
        <v>33</v>
      </c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</row>
    <row r="118" spans="1:74" ht="12.75">
      <c r="A118" s="1">
        <v>34</v>
      </c>
      <c r="B118" s="1" t="s">
        <v>265</v>
      </c>
      <c r="C118" s="1" t="s">
        <v>202</v>
      </c>
      <c r="D118" s="1" t="s">
        <v>203</v>
      </c>
      <c r="E118" s="1" t="s">
        <v>251</v>
      </c>
      <c r="F118" s="1"/>
      <c r="G118" s="1">
        <v>34</v>
      </c>
      <c r="H118" s="1">
        <v>34</v>
      </c>
      <c r="I118" s="1">
        <v>34</v>
      </c>
      <c r="J118" s="1">
        <v>34</v>
      </c>
      <c r="K118" s="1">
        <v>34</v>
      </c>
      <c r="L118" s="1">
        <v>34</v>
      </c>
      <c r="M118" s="1"/>
      <c r="N118" s="1"/>
      <c r="O118" s="1">
        <v>34</v>
      </c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 t="s">
        <v>266</v>
      </c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</row>
    <row r="119" spans="1:74" ht="12.75">
      <c r="A119" s="1">
        <v>11</v>
      </c>
      <c r="B119" s="1" t="s">
        <v>316</v>
      </c>
      <c r="C119" s="1" t="s">
        <v>202</v>
      </c>
      <c r="D119" s="1" t="s">
        <v>203</v>
      </c>
      <c r="E119" s="1" t="s">
        <v>251</v>
      </c>
      <c r="F119" s="2"/>
      <c r="G119" s="1">
        <v>11</v>
      </c>
      <c r="H119" s="1">
        <v>11</v>
      </c>
      <c r="I119" s="1">
        <v>11</v>
      </c>
      <c r="J119" s="1">
        <v>11</v>
      </c>
      <c r="K119" s="1">
        <v>11</v>
      </c>
      <c r="L119" s="1"/>
      <c r="M119" s="1">
        <v>11</v>
      </c>
      <c r="N119" s="1"/>
      <c r="O119" s="1"/>
      <c r="P119" s="1">
        <v>11</v>
      </c>
      <c r="Q119" s="1">
        <v>11</v>
      </c>
      <c r="R119" s="1"/>
      <c r="S119" s="1">
        <v>11</v>
      </c>
      <c r="T119" s="1"/>
      <c r="U119" s="1">
        <v>11</v>
      </c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>
        <v>11</v>
      </c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>
        <v>11</v>
      </c>
      <c r="BE119" s="1">
        <v>11</v>
      </c>
      <c r="BF119" s="1"/>
      <c r="BG119" s="1">
        <v>11</v>
      </c>
      <c r="BH119" s="1">
        <v>11</v>
      </c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</row>
    <row r="120" spans="1:74" ht="12.75">
      <c r="A120" s="1">
        <v>10</v>
      </c>
      <c r="B120" s="1" t="s">
        <v>315</v>
      </c>
      <c r="C120" s="1" t="s">
        <v>202</v>
      </c>
      <c r="D120" s="1" t="s">
        <v>203</v>
      </c>
      <c r="E120" s="1" t="s">
        <v>251</v>
      </c>
      <c r="F120" s="2"/>
      <c r="G120" s="1">
        <v>10</v>
      </c>
      <c r="H120" s="1">
        <v>10</v>
      </c>
      <c r="I120" s="1">
        <v>10</v>
      </c>
      <c r="J120" s="1">
        <v>10</v>
      </c>
      <c r="K120" s="1">
        <v>10</v>
      </c>
      <c r="L120" s="1">
        <v>10</v>
      </c>
      <c r="M120" s="1"/>
      <c r="N120" s="1">
        <v>10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</row>
    <row r="121" spans="1:74" ht="12.75">
      <c r="A121" s="1"/>
      <c r="B121" s="1"/>
      <c r="C121" s="4" t="s">
        <v>140</v>
      </c>
      <c r="E121" s="1"/>
      <c r="F121" s="2"/>
      <c r="G121" s="1">
        <f>COUNTA(G115:G120)</f>
        <v>5</v>
      </c>
      <c r="H121" s="1">
        <f aca="true" t="shared" si="26" ref="H121:BS121">COUNTA(H115:H120)</f>
        <v>5</v>
      </c>
      <c r="I121" s="1">
        <f t="shared" si="26"/>
        <v>6</v>
      </c>
      <c r="J121" s="1">
        <f t="shared" si="26"/>
        <v>4</v>
      </c>
      <c r="K121" s="1">
        <f t="shared" si="26"/>
        <v>4</v>
      </c>
      <c r="L121" s="1">
        <f t="shared" si="26"/>
        <v>4</v>
      </c>
      <c r="M121" s="1">
        <f t="shared" si="26"/>
        <v>2</v>
      </c>
      <c r="N121" s="1">
        <f t="shared" si="26"/>
        <v>2</v>
      </c>
      <c r="O121" s="1">
        <f t="shared" si="26"/>
        <v>1</v>
      </c>
      <c r="P121" s="1">
        <f t="shared" si="26"/>
        <v>1</v>
      </c>
      <c r="Q121" s="1">
        <f t="shared" si="26"/>
        <v>1</v>
      </c>
      <c r="R121" s="1">
        <f t="shared" si="26"/>
        <v>0</v>
      </c>
      <c r="S121" s="1">
        <f t="shared" si="26"/>
        <v>1</v>
      </c>
      <c r="T121" s="1">
        <f t="shared" si="26"/>
        <v>0</v>
      </c>
      <c r="U121" s="1">
        <f t="shared" si="26"/>
        <v>1</v>
      </c>
      <c r="V121" s="1">
        <f t="shared" si="26"/>
        <v>0</v>
      </c>
      <c r="W121" s="1">
        <f t="shared" si="26"/>
        <v>0</v>
      </c>
      <c r="X121" s="1">
        <f t="shared" si="26"/>
        <v>0</v>
      </c>
      <c r="Y121" s="1">
        <f t="shared" si="26"/>
        <v>0</v>
      </c>
      <c r="Z121" s="1">
        <f t="shared" si="26"/>
        <v>0</v>
      </c>
      <c r="AA121" s="1">
        <f t="shared" si="26"/>
        <v>0</v>
      </c>
      <c r="AB121" s="1">
        <f t="shared" si="26"/>
        <v>0</v>
      </c>
      <c r="AC121" s="1">
        <f t="shared" si="26"/>
        <v>0</v>
      </c>
      <c r="AD121" s="1">
        <f t="shared" si="26"/>
        <v>0</v>
      </c>
      <c r="AE121" s="1">
        <f t="shared" si="26"/>
        <v>0</v>
      </c>
      <c r="AF121" s="1">
        <f t="shared" si="26"/>
        <v>0</v>
      </c>
      <c r="AG121" s="1">
        <f t="shared" si="26"/>
        <v>0</v>
      </c>
      <c r="AH121" s="1">
        <f t="shared" si="26"/>
        <v>0</v>
      </c>
      <c r="AI121" s="1">
        <f t="shared" si="26"/>
        <v>0</v>
      </c>
      <c r="AJ121" s="1">
        <f t="shared" si="26"/>
        <v>1</v>
      </c>
      <c r="AK121" s="1">
        <f t="shared" si="26"/>
        <v>0</v>
      </c>
      <c r="AL121" s="1">
        <f t="shared" si="26"/>
        <v>0</v>
      </c>
      <c r="AM121" s="1">
        <f t="shared" si="26"/>
        <v>0</v>
      </c>
      <c r="AN121" s="1">
        <f t="shared" si="26"/>
        <v>0</v>
      </c>
      <c r="AO121" s="1">
        <f t="shared" si="26"/>
        <v>0</v>
      </c>
      <c r="AP121" s="1">
        <f t="shared" si="26"/>
        <v>0</v>
      </c>
      <c r="AQ121" s="1">
        <f t="shared" si="26"/>
        <v>0</v>
      </c>
      <c r="AR121" s="1">
        <f t="shared" si="26"/>
        <v>0</v>
      </c>
      <c r="AS121" s="1">
        <f t="shared" si="26"/>
        <v>0</v>
      </c>
      <c r="AT121" s="1">
        <f t="shared" si="26"/>
        <v>0</v>
      </c>
      <c r="AU121" s="1">
        <f t="shared" si="26"/>
        <v>0</v>
      </c>
      <c r="AV121" s="1">
        <f t="shared" si="26"/>
        <v>0</v>
      </c>
      <c r="AW121" s="1">
        <f t="shared" si="26"/>
        <v>0</v>
      </c>
      <c r="AX121" s="1">
        <f t="shared" si="26"/>
        <v>0</v>
      </c>
      <c r="AY121" s="1">
        <f t="shared" si="26"/>
        <v>0</v>
      </c>
      <c r="AZ121" s="1">
        <f t="shared" si="26"/>
        <v>0</v>
      </c>
      <c r="BA121" s="1">
        <f t="shared" si="26"/>
        <v>0</v>
      </c>
      <c r="BB121" s="1">
        <f t="shared" si="26"/>
        <v>0</v>
      </c>
      <c r="BC121" s="1">
        <f t="shared" si="26"/>
        <v>0</v>
      </c>
      <c r="BD121" s="1">
        <f t="shared" si="26"/>
        <v>1</v>
      </c>
      <c r="BE121" s="1">
        <f t="shared" si="26"/>
        <v>1</v>
      </c>
      <c r="BF121" s="1">
        <f t="shared" si="26"/>
        <v>0</v>
      </c>
      <c r="BG121" s="1">
        <f t="shared" si="26"/>
        <v>1</v>
      </c>
      <c r="BH121" s="1">
        <f t="shared" si="26"/>
        <v>1</v>
      </c>
      <c r="BI121" s="1">
        <f t="shared" si="26"/>
        <v>2</v>
      </c>
      <c r="BJ121" s="1">
        <f t="shared" si="26"/>
        <v>0</v>
      </c>
      <c r="BK121" s="1">
        <f t="shared" si="26"/>
        <v>0</v>
      </c>
      <c r="BL121" s="1">
        <f t="shared" si="26"/>
        <v>0</v>
      </c>
      <c r="BM121" s="1">
        <f t="shared" si="26"/>
        <v>0</v>
      </c>
      <c r="BN121" s="1">
        <f t="shared" si="26"/>
        <v>0</v>
      </c>
      <c r="BO121" s="1">
        <f t="shared" si="26"/>
        <v>0</v>
      </c>
      <c r="BP121" s="1">
        <f t="shared" si="26"/>
        <v>0</v>
      </c>
      <c r="BQ121" s="1">
        <f t="shared" si="26"/>
        <v>0</v>
      </c>
      <c r="BR121" s="1">
        <f t="shared" si="26"/>
        <v>0</v>
      </c>
      <c r="BS121" s="1">
        <f t="shared" si="26"/>
        <v>0</v>
      </c>
      <c r="BT121" s="1">
        <f>COUNTA(BT115:BT120)</f>
        <v>0</v>
      </c>
      <c r="BU121" s="1">
        <f>COUNTA(BU115:BU120)</f>
        <v>0</v>
      </c>
      <c r="BV121" s="1">
        <f>COUNTA(BV115:BV120)</f>
        <v>0</v>
      </c>
    </row>
    <row r="122" spans="1:74" ht="12.75">
      <c r="A122" s="1"/>
      <c r="B122" s="1"/>
      <c r="C122" s="4" t="s">
        <v>141</v>
      </c>
      <c r="E122" s="1"/>
      <c r="F122" s="2"/>
      <c r="G122" s="1" t="str">
        <f>CONCATENATE(G115," ",G116," ",G117," ",G118," ",G119," ",G120)</f>
        <v>2  33 34 11 10</v>
      </c>
      <c r="H122" s="1" t="str">
        <f aca="true" t="shared" si="27" ref="H122:BS122">CONCATENATE(H115," ",H116," ",H117," ",H118," ",H119," ",H120)</f>
        <v>2  33 34 11 10</v>
      </c>
      <c r="I122" s="1" t="str">
        <f t="shared" si="27"/>
        <v>2 13 33 34 11 10</v>
      </c>
      <c r="J122" s="1" t="str">
        <f t="shared" si="27"/>
        <v>  33 34 11 10</v>
      </c>
      <c r="K122" s="1" t="str">
        <f t="shared" si="27"/>
        <v>2   34 11 10</v>
      </c>
      <c r="L122" s="1" t="str">
        <f t="shared" si="27"/>
        <v> 13 33 34  10</v>
      </c>
      <c r="M122" s="1" t="str">
        <f t="shared" si="27"/>
        <v>  33  11 </v>
      </c>
      <c r="N122" s="1" t="str">
        <f t="shared" si="27"/>
        <v>2     10</v>
      </c>
      <c r="O122" s="1" t="str">
        <f t="shared" si="27"/>
        <v>   34  </v>
      </c>
      <c r="P122" s="1" t="str">
        <f t="shared" si="27"/>
        <v>    11 </v>
      </c>
      <c r="Q122" s="1" t="str">
        <f t="shared" si="27"/>
        <v>    11 </v>
      </c>
      <c r="R122" s="1" t="str">
        <f t="shared" si="27"/>
        <v>     </v>
      </c>
      <c r="S122" s="1" t="str">
        <f t="shared" si="27"/>
        <v>    11 </v>
      </c>
      <c r="T122" s="1" t="str">
        <f t="shared" si="27"/>
        <v>     </v>
      </c>
      <c r="U122" s="1" t="str">
        <f t="shared" si="27"/>
        <v>    11 </v>
      </c>
      <c r="V122" s="1" t="str">
        <f t="shared" si="27"/>
        <v>     </v>
      </c>
      <c r="W122" s="1" t="str">
        <f t="shared" si="27"/>
        <v>     </v>
      </c>
      <c r="X122" s="1" t="str">
        <f t="shared" si="27"/>
        <v>     </v>
      </c>
      <c r="Y122" s="1" t="str">
        <f t="shared" si="27"/>
        <v>     </v>
      </c>
      <c r="Z122" s="1" t="str">
        <f t="shared" si="27"/>
        <v>     </v>
      </c>
      <c r="AA122" s="1" t="str">
        <f t="shared" si="27"/>
        <v>     </v>
      </c>
      <c r="AB122" s="1" t="str">
        <f t="shared" si="27"/>
        <v>     </v>
      </c>
      <c r="AC122" s="1" t="str">
        <f t="shared" si="27"/>
        <v>     </v>
      </c>
      <c r="AD122" s="1" t="str">
        <f t="shared" si="27"/>
        <v>     </v>
      </c>
      <c r="AE122" s="1" t="str">
        <f t="shared" si="27"/>
        <v>     </v>
      </c>
      <c r="AF122" s="1" t="str">
        <f t="shared" si="27"/>
        <v>     </v>
      </c>
      <c r="AG122" s="1" t="str">
        <f t="shared" si="27"/>
        <v>     </v>
      </c>
      <c r="AH122" s="1" t="str">
        <f t="shared" si="27"/>
        <v>     </v>
      </c>
      <c r="AI122" s="1" t="str">
        <f t="shared" si="27"/>
        <v>     </v>
      </c>
      <c r="AJ122" s="1" t="str">
        <f t="shared" si="27"/>
        <v>    11 </v>
      </c>
      <c r="AK122" s="1" t="str">
        <f t="shared" si="27"/>
        <v>     </v>
      </c>
      <c r="AL122" s="1" t="str">
        <f t="shared" si="27"/>
        <v>     </v>
      </c>
      <c r="AM122" s="1" t="str">
        <f t="shared" si="27"/>
        <v>     </v>
      </c>
      <c r="AN122" s="1" t="str">
        <f t="shared" si="27"/>
        <v>     </v>
      </c>
      <c r="AO122" s="1" t="str">
        <f t="shared" si="27"/>
        <v>     </v>
      </c>
      <c r="AP122" s="1" t="str">
        <f t="shared" si="27"/>
        <v>     </v>
      </c>
      <c r="AQ122" s="1" t="str">
        <f t="shared" si="27"/>
        <v>     </v>
      </c>
      <c r="AR122" s="1" t="str">
        <f t="shared" si="27"/>
        <v>     </v>
      </c>
      <c r="AS122" s="1" t="str">
        <f t="shared" si="27"/>
        <v>     </v>
      </c>
      <c r="AT122" s="1" t="str">
        <f t="shared" si="27"/>
        <v>     </v>
      </c>
      <c r="AU122" s="1" t="str">
        <f t="shared" si="27"/>
        <v>     </v>
      </c>
      <c r="AV122" s="1" t="str">
        <f t="shared" si="27"/>
        <v>     </v>
      </c>
      <c r="AW122" s="1" t="str">
        <f t="shared" si="27"/>
        <v>     </v>
      </c>
      <c r="AX122" s="1" t="str">
        <f t="shared" si="27"/>
        <v>     </v>
      </c>
      <c r="AY122" s="1" t="str">
        <f t="shared" si="27"/>
        <v>     </v>
      </c>
      <c r="AZ122" s="1" t="str">
        <f t="shared" si="27"/>
        <v>     </v>
      </c>
      <c r="BA122" s="1" t="str">
        <f t="shared" si="27"/>
        <v>     </v>
      </c>
      <c r="BB122" s="1" t="str">
        <f t="shared" si="27"/>
        <v>     </v>
      </c>
      <c r="BC122" s="1" t="str">
        <f t="shared" si="27"/>
        <v>     </v>
      </c>
      <c r="BD122" s="1" t="str">
        <f t="shared" si="27"/>
        <v>    11 </v>
      </c>
      <c r="BE122" s="1" t="str">
        <f t="shared" si="27"/>
        <v>    11 </v>
      </c>
      <c r="BF122" s="1" t="str">
        <f t="shared" si="27"/>
        <v>     </v>
      </c>
      <c r="BG122" s="1" t="str">
        <f t="shared" si="27"/>
        <v>    11 </v>
      </c>
      <c r="BH122" s="1" t="str">
        <f t="shared" si="27"/>
        <v>    11 </v>
      </c>
      <c r="BI122" s="1" t="str">
        <f t="shared" si="27"/>
        <v>2   34 (exposure)  </v>
      </c>
      <c r="BJ122" s="1" t="str">
        <f t="shared" si="27"/>
        <v>     </v>
      </c>
      <c r="BK122" s="1" t="str">
        <f t="shared" si="27"/>
        <v>     </v>
      </c>
      <c r="BL122" s="1" t="str">
        <f t="shared" si="27"/>
        <v>     </v>
      </c>
      <c r="BM122" s="1" t="str">
        <f t="shared" si="27"/>
        <v>     </v>
      </c>
      <c r="BN122" s="1" t="str">
        <f t="shared" si="27"/>
        <v>     </v>
      </c>
      <c r="BO122" s="1" t="str">
        <f t="shared" si="27"/>
        <v>     </v>
      </c>
      <c r="BP122" s="1" t="str">
        <f t="shared" si="27"/>
        <v>     </v>
      </c>
      <c r="BQ122" s="1" t="str">
        <f t="shared" si="27"/>
        <v>     </v>
      </c>
      <c r="BR122" s="1" t="str">
        <f t="shared" si="27"/>
        <v>     </v>
      </c>
      <c r="BS122" s="1" t="str">
        <f t="shared" si="27"/>
        <v>     </v>
      </c>
      <c r="BT122" s="1" t="str">
        <f>CONCATENATE(BT115," ",BT116," ",BT117," ",BT118," ",BT119," ",BT120)</f>
        <v>     </v>
      </c>
      <c r="BU122" s="1" t="str">
        <f>CONCATENATE(BU115," ",BU116," ",BU117," ",BU118," ",BU119," ",BU120)</f>
        <v>     </v>
      </c>
      <c r="BV122" s="1" t="str">
        <f>CONCATENATE(BV115," ",BV116," ",BV117," ",BV118," ",BV119," ",BV120)</f>
        <v>     </v>
      </c>
    </row>
    <row r="123" spans="1:74" ht="12.75">
      <c r="A123" s="1"/>
      <c r="B123" s="1"/>
      <c r="E123" s="1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</row>
    <row r="124" spans="1:74" ht="12.75">
      <c r="A124" s="1"/>
      <c r="B124" s="1"/>
      <c r="E124" s="1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</row>
    <row r="125" spans="1:74" ht="12.75">
      <c r="A125" s="1">
        <v>7</v>
      </c>
      <c r="B125" s="1" t="s">
        <v>312</v>
      </c>
      <c r="C125" s="1" t="s">
        <v>202</v>
      </c>
      <c r="D125" s="1" t="s">
        <v>205</v>
      </c>
      <c r="E125" s="2" t="s">
        <v>251</v>
      </c>
      <c r="F125" s="2"/>
      <c r="G125" s="1">
        <v>7</v>
      </c>
      <c r="H125" s="1">
        <v>7</v>
      </c>
      <c r="I125" s="1">
        <v>7</v>
      </c>
      <c r="J125" s="1">
        <v>7</v>
      </c>
      <c r="K125" s="1">
        <v>7</v>
      </c>
      <c r="L125" s="1">
        <v>7</v>
      </c>
      <c r="M125" s="1"/>
      <c r="N125" s="1">
        <v>7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>
        <v>7</v>
      </c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</row>
    <row r="126" spans="1:74" ht="12.75">
      <c r="A126" s="1">
        <v>8</v>
      </c>
      <c r="B126" s="1" t="s">
        <v>313</v>
      </c>
      <c r="C126" s="1" t="s">
        <v>201</v>
      </c>
      <c r="D126" s="1" t="s">
        <v>205</v>
      </c>
      <c r="E126" s="2" t="s">
        <v>251</v>
      </c>
      <c r="F126" s="2"/>
      <c r="G126" s="1">
        <v>8</v>
      </c>
      <c r="H126" s="1">
        <v>8</v>
      </c>
      <c r="I126" s="1">
        <v>8</v>
      </c>
      <c r="J126" s="1">
        <v>8</v>
      </c>
      <c r="K126" s="1">
        <v>8</v>
      </c>
      <c r="L126" s="1">
        <v>8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</row>
    <row r="127" spans="1:74" ht="12.75">
      <c r="A127" s="1">
        <v>12</v>
      </c>
      <c r="B127" s="1" t="s">
        <v>319</v>
      </c>
      <c r="C127" s="1" t="s">
        <v>202</v>
      </c>
      <c r="D127" s="1" t="s">
        <v>205</v>
      </c>
      <c r="E127" s="2" t="s">
        <v>251</v>
      </c>
      <c r="F127" s="2"/>
      <c r="G127" s="1"/>
      <c r="H127" s="1"/>
      <c r="I127" s="1"/>
      <c r="J127" s="1"/>
      <c r="K127" s="1">
        <v>12</v>
      </c>
      <c r="L127" s="1">
        <v>12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 t="s">
        <v>230</v>
      </c>
      <c r="BG127" s="1"/>
      <c r="BH127" s="1"/>
      <c r="BI127" s="1">
        <v>12</v>
      </c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</row>
    <row r="128" spans="1:74" ht="12.75">
      <c r="A128" s="1">
        <v>28</v>
      </c>
      <c r="B128" s="1" t="s">
        <v>375</v>
      </c>
      <c r="C128" s="1" t="s">
        <v>202</v>
      </c>
      <c r="D128" s="1" t="s">
        <v>205</v>
      </c>
      <c r="E128" s="2" t="s">
        <v>251</v>
      </c>
      <c r="F128" s="2"/>
      <c r="G128" s="1">
        <v>28</v>
      </c>
      <c r="H128" s="1">
        <v>28</v>
      </c>
      <c r="I128" s="1"/>
      <c r="J128" s="1"/>
      <c r="K128" s="1">
        <v>28</v>
      </c>
      <c r="L128" s="1">
        <v>28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</row>
    <row r="129" spans="1:74" ht="12.75">
      <c r="A129" s="1"/>
      <c r="B129" s="1"/>
      <c r="C129" s="4" t="s">
        <v>140</v>
      </c>
      <c r="E129" s="2"/>
      <c r="F129" s="2"/>
      <c r="G129" s="1">
        <f>COUNTA(G125:G128)</f>
        <v>3</v>
      </c>
      <c r="H129" s="1">
        <f aca="true" t="shared" si="28" ref="H129:BS129">COUNTA(H125:H128)</f>
        <v>3</v>
      </c>
      <c r="I129" s="1">
        <f t="shared" si="28"/>
        <v>2</v>
      </c>
      <c r="J129" s="1">
        <f t="shared" si="28"/>
        <v>2</v>
      </c>
      <c r="K129" s="1">
        <f t="shared" si="28"/>
        <v>4</v>
      </c>
      <c r="L129" s="1">
        <f t="shared" si="28"/>
        <v>4</v>
      </c>
      <c r="M129" s="1">
        <f t="shared" si="28"/>
        <v>0</v>
      </c>
      <c r="N129" s="1">
        <f t="shared" si="28"/>
        <v>1</v>
      </c>
      <c r="O129" s="1">
        <f t="shared" si="28"/>
        <v>0</v>
      </c>
      <c r="P129" s="1">
        <f t="shared" si="28"/>
        <v>0</v>
      </c>
      <c r="Q129" s="1">
        <f t="shared" si="28"/>
        <v>0</v>
      </c>
      <c r="R129" s="1">
        <f t="shared" si="28"/>
        <v>0</v>
      </c>
      <c r="S129" s="1">
        <f t="shared" si="28"/>
        <v>0</v>
      </c>
      <c r="T129" s="1">
        <f t="shared" si="28"/>
        <v>0</v>
      </c>
      <c r="U129" s="1">
        <f t="shared" si="28"/>
        <v>0</v>
      </c>
      <c r="V129" s="1">
        <f t="shared" si="28"/>
        <v>0</v>
      </c>
      <c r="W129" s="1">
        <f t="shared" si="28"/>
        <v>0</v>
      </c>
      <c r="X129" s="1">
        <f t="shared" si="28"/>
        <v>0</v>
      </c>
      <c r="Y129" s="1">
        <f t="shared" si="28"/>
        <v>0</v>
      </c>
      <c r="Z129" s="1">
        <f t="shared" si="28"/>
        <v>0</v>
      </c>
      <c r="AA129" s="1">
        <f t="shared" si="28"/>
        <v>0</v>
      </c>
      <c r="AB129" s="1">
        <f t="shared" si="28"/>
        <v>0</v>
      </c>
      <c r="AC129" s="1">
        <f t="shared" si="28"/>
        <v>0</v>
      </c>
      <c r="AD129" s="1">
        <f t="shared" si="28"/>
        <v>0</v>
      </c>
      <c r="AE129" s="1">
        <f t="shared" si="28"/>
        <v>0</v>
      </c>
      <c r="AF129" s="1">
        <f t="shared" si="28"/>
        <v>0</v>
      </c>
      <c r="AG129" s="1">
        <f t="shared" si="28"/>
        <v>0</v>
      </c>
      <c r="AH129" s="1">
        <f t="shared" si="28"/>
        <v>0</v>
      </c>
      <c r="AI129" s="1">
        <f t="shared" si="28"/>
        <v>1</v>
      </c>
      <c r="AJ129" s="1">
        <f t="shared" si="28"/>
        <v>0</v>
      </c>
      <c r="AK129" s="1">
        <f t="shared" si="28"/>
        <v>0</v>
      </c>
      <c r="AL129" s="1">
        <f t="shared" si="28"/>
        <v>0</v>
      </c>
      <c r="AM129" s="1">
        <f t="shared" si="28"/>
        <v>0</v>
      </c>
      <c r="AN129" s="1">
        <f t="shared" si="28"/>
        <v>0</v>
      </c>
      <c r="AO129" s="1">
        <f t="shared" si="28"/>
        <v>0</v>
      </c>
      <c r="AP129" s="1">
        <f t="shared" si="28"/>
        <v>0</v>
      </c>
      <c r="AQ129" s="1">
        <f t="shared" si="28"/>
        <v>0</v>
      </c>
      <c r="AR129" s="1">
        <f t="shared" si="28"/>
        <v>0</v>
      </c>
      <c r="AS129" s="1">
        <f t="shared" si="28"/>
        <v>0</v>
      </c>
      <c r="AT129" s="1">
        <f t="shared" si="28"/>
        <v>0</v>
      </c>
      <c r="AU129" s="1">
        <f t="shared" si="28"/>
        <v>0</v>
      </c>
      <c r="AV129" s="1">
        <f t="shared" si="28"/>
        <v>0</v>
      </c>
      <c r="AW129" s="1">
        <f t="shared" si="28"/>
        <v>0</v>
      </c>
      <c r="AX129" s="1">
        <f t="shared" si="28"/>
        <v>0</v>
      </c>
      <c r="AY129" s="1">
        <f t="shared" si="28"/>
        <v>0</v>
      </c>
      <c r="AZ129" s="1">
        <f t="shared" si="28"/>
        <v>0</v>
      </c>
      <c r="BA129" s="1">
        <f t="shared" si="28"/>
        <v>0</v>
      </c>
      <c r="BB129" s="1">
        <f t="shared" si="28"/>
        <v>0</v>
      </c>
      <c r="BC129" s="1">
        <f t="shared" si="28"/>
        <v>0</v>
      </c>
      <c r="BD129" s="1">
        <f t="shared" si="28"/>
        <v>0</v>
      </c>
      <c r="BE129" s="1">
        <f t="shared" si="28"/>
        <v>0</v>
      </c>
      <c r="BF129" s="1">
        <f t="shared" si="28"/>
        <v>1</v>
      </c>
      <c r="BG129" s="1">
        <f t="shared" si="28"/>
        <v>0</v>
      </c>
      <c r="BH129" s="1">
        <f t="shared" si="28"/>
        <v>0</v>
      </c>
      <c r="BI129" s="1">
        <f t="shared" si="28"/>
        <v>1</v>
      </c>
      <c r="BJ129" s="1">
        <f t="shared" si="28"/>
        <v>0</v>
      </c>
      <c r="BK129" s="1">
        <f t="shared" si="28"/>
        <v>0</v>
      </c>
      <c r="BL129" s="1">
        <f t="shared" si="28"/>
        <v>0</v>
      </c>
      <c r="BM129" s="1">
        <f t="shared" si="28"/>
        <v>0</v>
      </c>
      <c r="BN129" s="1">
        <f t="shared" si="28"/>
        <v>0</v>
      </c>
      <c r="BO129" s="1">
        <f t="shared" si="28"/>
        <v>0</v>
      </c>
      <c r="BP129" s="1">
        <f t="shared" si="28"/>
        <v>0</v>
      </c>
      <c r="BQ129" s="1">
        <f t="shared" si="28"/>
        <v>0</v>
      </c>
      <c r="BR129" s="1">
        <f t="shared" si="28"/>
        <v>0</v>
      </c>
      <c r="BS129" s="1">
        <f t="shared" si="28"/>
        <v>0</v>
      </c>
      <c r="BT129" s="1">
        <f>COUNTA(BT125:BT128)</f>
        <v>0</v>
      </c>
      <c r="BU129" s="1">
        <f>COUNTA(BU125:BU128)</f>
        <v>0</v>
      </c>
      <c r="BV129" s="1">
        <f>COUNTA(BV125:BV128)</f>
        <v>0</v>
      </c>
    </row>
    <row r="130" spans="1:74" ht="12.75">
      <c r="A130" s="1"/>
      <c r="B130" s="1"/>
      <c r="C130" s="4" t="s">
        <v>141</v>
      </c>
      <c r="E130" s="2"/>
      <c r="F130" s="2"/>
      <c r="G130" s="1" t="str">
        <f>CONCATENATE(G125," ",G126," ",G127," ",G128)</f>
        <v>7 8  28</v>
      </c>
      <c r="H130" s="1" t="str">
        <f aca="true" t="shared" si="29" ref="H130:BS130">CONCATENATE(H125," ",H126," ",H127," ",H128)</f>
        <v>7 8  28</v>
      </c>
      <c r="I130" s="1" t="str">
        <f t="shared" si="29"/>
        <v>7 8  </v>
      </c>
      <c r="J130" s="1" t="str">
        <f t="shared" si="29"/>
        <v>7 8  </v>
      </c>
      <c r="K130" s="1" t="str">
        <f t="shared" si="29"/>
        <v>7 8 12 28</v>
      </c>
      <c r="L130" s="1" t="str">
        <f t="shared" si="29"/>
        <v>7 8 12 28</v>
      </c>
      <c r="M130" s="1" t="str">
        <f t="shared" si="29"/>
        <v>   </v>
      </c>
      <c r="N130" s="1" t="str">
        <f t="shared" si="29"/>
        <v>7   </v>
      </c>
      <c r="O130" s="1" t="str">
        <f t="shared" si="29"/>
        <v>   </v>
      </c>
      <c r="P130" s="1" t="str">
        <f t="shared" si="29"/>
        <v>   </v>
      </c>
      <c r="Q130" s="1" t="str">
        <f t="shared" si="29"/>
        <v>   </v>
      </c>
      <c r="R130" s="1" t="str">
        <f t="shared" si="29"/>
        <v>   </v>
      </c>
      <c r="S130" s="1" t="str">
        <f t="shared" si="29"/>
        <v>   </v>
      </c>
      <c r="T130" s="1" t="str">
        <f t="shared" si="29"/>
        <v>   </v>
      </c>
      <c r="U130" s="1" t="str">
        <f t="shared" si="29"/>
        <v>   </v>
      </c>
      <c r="V130" s="1" t="str">
        <f t="shared" si="29"/>
        <v>   </v>
      </c>
      <c r="W130" s="1" t="str">
        <f t="shared" si="29"/>
        <v>   </v>
      </c>
      <c r="X130" s="1" t="str">
        <f t="shared" si="29"/>
        <v>   </v>
      </c>
      <c r="Y130" s="1" t="str">
        <f t="shared" si="29"/>
        <v>   </v>
      </c>
      <c r="Z130" s="1" t="str">
        <f t="shared" si="29"/>
        <v>   </v>
      </c>
      <c r="AA130" s="1" t="str">
        <f t="shared" si="29"/>
        <v>   </v>
      </c>
      <c r="AB130" s="1" t="str">
        <f t="shared" si="29"/>
        <v>   </v>
      </c>
      <c r="AC130" s="1" t="str">
        <f t="shared" si="29"/>
        <v>   </v>
      </c>
      <c r="AD130" s="1" t="str">
        <f t="shared" si="29"/>
        <v>   </v>
      </c>
      <c r="AE130" s="1" t="str">
        <f t="shared" si="29"/>
        <v>   </v>
      </c>
      <c r="AF130" s="1" t="str">
        <f t="shared" si="29"/>
        <v>   </v>
      </c>
      <c r="AG130" s="1" t="str">
        <f t="shared" si="29"/>
        <v>   </v>
      </c>
      <c r="AH130" s="1" t="str">
        <f t="shared" si="29"/>
        <v>   </v>
      </c>
      <c r="AI130" s="1" t="str">
        <f t="shared" si="29"/>
        <v>7   </v>
      </c>
      <c r="AJ130" s="1" t="str">
        <f t="shared" si="29"/>
        <v>   </v>
      </c>
      <c r="AK130" s="1" t="str">
        <f t="shared" si="29"/>
        <v>   </v>
      </c>
      <c r="AL130" s="1" t="str">
        <f t="shared" si="29"/>
        <v>   </v>
      </c>
      <c r="AM130" s="1" t="str">
        <f t="shared" si="29"/>
        <v>   </v>
      </c>
      <c r="AN130" s="1" t="str">
        <f t="shared" si="29"/>
        <v>   </v>
      </c>
      <c r="AO130" s="1" t="str">
        <f t="shared" si="29"/>
        <v>   </v>
      </c>
      <c r="AP130" s="1" t="str">
        <f t="shared" si="29"/>
        <v>   </v>
      </c>
      <c r="AQ130" s="1" t="str">
        <f t="shared" si="29"/>
        <v>   </v>
      </c>
      <c r="AR130" s="1" t="str">
        <f t="shared" si="29"/>
        <v>   </v>
      </c>
      <c r="AS130" s="1" t="str">
        <f t="shared" si="29"/>
        <v>   </v>
      </c>
      <c r="AT130" s="1" t="str">
        <f t="shared" si="29"/>
        <v>   </v>
      </c>
      <c r="AU130" s="1" t="str">
        <f t="shared" si="29"/>
        <v>   </v>
      </c>
      <c r="AV130" s="1" t="str">
        <f t="shared" si="29"/>
        <v>   </v>
      </c>
      <c r="AW130" s="1" t="str">
        <f t="shared" si="29"/>
        <v>   </v>
      </c>
      <c r="AX130" s="1" t="str">
        <f t="shared" si="29"/>
        <v>   </v>
      </c>
      <c r="AY130" s="1" t="str">
        <f t="shared" si="29"/>
        <v>   </v>
      </c>
      <c r="AZ130" s="1" t="str">
        <f t="shared" si="29"/>
        <v>   </v>
      </c>
      <c r="BA130" s="1" t="str">
        <f t="shared" si="29"/>
        <v>   </v>
      </c>
      <c r="BB130" s="1" t="str">
        <f t="shared" si="29"/>
        <v>   </v>
      </c>
      <c r="BC130" s="1" t="str">
        <f t="shared" si="29"/>
        <v>   </v>
      </c>
      <c r="BD130" s="1" t="str">
        <f t="shared" si="29"/>
        <v>   </v>
      </c>
      <c r="BE130" s="1" t="str">
        <f t="shared" si="29"/>
        <v>   </v>
      </c>
      <c r="BF130" s="1" t="str">
        <f t="shared" si="29"/>
        <v>  12 (weather) </v>
      </c>
      <c r="BG130" s="1" t="str">
        <f t="shared" si="29"/>
        <v>   </v>
      </c>
      <c r="BH130" s="1" t="str">
        <f t="shared" si="29"/>
        <v>   </v>
      </c>
      <c r="BI130" s="1" t="str">
        <f t="shared" si="29"/>
        <v>  12 </v>
      </c>
      <c r="BJ130" s="1" t="str">
        <f t="shared" si="29"/>
        <v>   </v>
      </c>
      <c r="BK130" s="1" t="str">
        <f t="shared" si="29"/>
        <v>   </v>
      </c>
      <c r="BL130" s="1" t="str">
        <f t="shared" si="29"/>
        <v>   </v>
      </c>
      <c r="BM130" s="1" t="str">
        <f t="shared" si="29"/>
        <v>   </v>
      </c>
      <c r="BN130" s="1" t="str">
        <f t="shared" si="29"/>
        <v>   </v>
      </c>
      <c r="BO130" s="1" t="str">
        <f t="shared" si="29"/>
        <v>   </v>
      </c>
      <c r="BP130" s="1" t="str">
        <f t="shared" si="29"/>
        <v>   </v>
      </c>
      <c r="BQ130" s="1" t="str">
        <f t="shared" si="29"/>
        <v>   </v>
      </c>
      <c r="BR130" s="1" t="str">
        <f t="shared" si="29"/>
        <v>   </v>
      </c>
      <c r="BS130" s="1" t="str">
        <f t="shared" si="29"/>
        <v>   </v>
      </c>
      <c r="BT130" s="1" t="str">
        <f>CONCATENATE(BT125," ",BT126," ",BT127," ",BT128)</f>
        <v>   </v>
      </c>
      <c r="BU130" s="1" t="str">
        <f>CONCATENATE(BU125," ",BU126," ",BU127," ",BU128)</f>
        <v>   </v>
      </c>
      <c r="BV130" s="1" t="str">
        <f>CONCATENATE(BV125," ",BV126," ",BV127," ",BV128)</f>
        <v>   </v>
      </c>
    </row>
    <row r="131" spans="1:74" ht="12.75">
      <c r="A131" s="1"/>
      <c r="B131" s="1"/>
      <c r="E131" s="2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</row>
    <row r="132" spans="1:74" ht="12.75">
      <c r="A132" s="1"/>
      <c r="B132" s="1"/>
      <c r="E132" s="2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</row>
    <row r="133" spans="1:74" ht="12.75">
      <c r="A133" s="1">
        <v>48</v>
      </c>
      <c r="B133" s="1" t="s">
        <v>115</v>
      </c>
      <c r="C133" s="1" t="s">
        <v>201</v>
      </c>
      <c r="D133" s="1" t="s">
        <v>116</v>
      </c>
      <c r="E133" s="1" t="s">
        <v>251</v>
      </c>
      <c r="F133" s="1"/>
      <c r="G133" s="3">
        <v>48</v>
      </c>
      <c r="H133" s="1">
        <v>48</v>
      </c>
      <c r="I133" s="1">
        <v>48</v>
      </c>
      <c r="J133" s="1">
        <v>48</v>
      </c>
      <c r="K133" s="3">
        <v>48</v>
      </c>
      <c r="L133" s="1">
        <v>48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>
        <v>48</v>
      </c>
      <c r="BE133" s="1">
        <v>48</v>
      </c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</row>
    <row r="134" spans="1:74" ht="12.75">
      <c r="A134" s="1">
        <v>49</v>
      </c>
      <c r="B134" s="1" t="s">
        <v>117</v>
      </c>
      <c r="C134" s="1" t="s">
        <v>201</v>
      </c>
      <c r="D134" s="1" t="s">
        <v>116</v>
      </c>
      <c r="E134" s="1" t="s">
        <v>251</v>
      </c>
      <c r="F134" s="1"/>
      <c r="G134" s="1">
        <v>49</v>
      </c>
      <c r="H134" s="1">
        <v>49</v>
      </c>
      <c r="I134" s="1">
        <v>49</v>
      </c>
      <c r="J134" s="1">
        <v>49</v>
      </c>
      <c r="K134" s="1"/>
      <c r="L134" s="1">
        <v>49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>
        <v>49</v>
      </c>
      <c r="BE134" s="1">
        <v>49</v>
      </c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</row>
    <row r="135" spans="1:74" ht="12.75">
      <c r="A135" s="1"/>
      <c r="B135" s="1"/>
      <c r="C135" s="4" t="s">
        <v>140</v>
      </c>
      <c r="E135" s="1"/>
      <c r="F135" s="1"/>
      <c r="G135" s="1">
        <f>COUNTA(G133:G134)</f>
        <v>2</v>
      </c>
      <c r="H135" s="1">
        <f aca="true" t="shared" si="30" ref="H135:BS135">COUNTA(H133:H134)</f>
        <v>2</v>
      </c>
      <c r="I135" s="1">
        <f t="shared" si="30"/>
        <v>2</v>
      </c>
      <c r="J135" s="1">
        <f t="shared" si="30"/>
        <v>2</v>
      </c>
      <c r="K135" s="1">
        <f t="shared" si="30"/>
        <v>1</v>
      </c>
      <c r="L135" s="1">
        <f t="shared" si="30"/>
        <v>2</v>
      </c>
      <c r="M135" s="1">
        <f t="shared" si="30"/>
        <v>0</v>
      </c>
      <c r="N135" s="1">
        <f t="shared" si="30"/>
        <v>0</v>
      </c>
      <c r="O135" s="1">
        <f t="shared" si="30"/>
        <v>0</v>
      </c>
      <c r="P135" s="1">
        <f t="shared" si="30"/>
        <v>0</v>
      </c>
      <c r="Q135" s="1">
        <f t="shared" si="30"/>
        <v>0</v>
      </c>
      <c r="R135" s="1">
        <f t="shared" si="30"/>
        <v>0</v>
      </c>
      <c r="S135" s="1">
        <f t="shared" si="30"/>
        <v>0</v>
      </c>
      <c r="T135" s="1">
        <f t="shared" si="30"/>
        <v>0</v>
      </c>
      <c r="U135" s="1">
        <f t="shared" si="30"/>
        <v>0</v>
      </c>
      <c r="V135" s="1">
        <f t="shared" si="30"/>
        <v>0</v>
      </c>
      <c r="W135" s="1">
        <f t="shared" si="30"/>
        <v>0</v>
      </c>
      <c r="X135" s="1">
        <f t="shared" si="30"/>
        <v>0</v>
      </c>
      <c r="Y135" s="1">
        <f t="shared" si="30"/>
        <v>0</v>
      </c>
      <c r="Z135" s="1">
        <f t="shared" si="30"/>
        <v>0</v>
      </c>
      <c r="AA135" s="1">
        <f t="shared" si="30"/>
        <v>0</v>
      </c>
      <c r="AB135" s="1">
        <f t="shared" si="30"/>
        <v>0</v>
      </c>
      <c r="AC135" s="1">
        <f t="shared" si="30"/>
        <v>0</v>
      </c>
      <c r="AD135" s="1">
        <f t="shared" si="30"/>
        <v>0</v>
      </c>
      <c r="AE135" s="1">
        <f t="shared" si="30"/>
        <v>0</v>
      </c>
      <c r="AF135" s="1">
        <f t="shared" si="30"/>
        <v>0</v>
      </c>
      <c r="AG135" s="1">
        <f t="shared" si="30"/>
        <v>0</v>
      </c>
      <c r="AH135" s="1">
        <f t="shared" si="30"/>
        <v>0</v>
      </c>
      <c r="AI135" s="1">
        <f t="shared" si="30"/>
        <v>0</v>
      </c>
      <c r="AJ135" s="1">
        <f t="shared" si="30"/>
        <v>0</v>
      </c>
      <c r="AK135" s="1">
        <f t="shared" si="30"/>
        <v>0</v>
      </c>
      <c r="AL135" s="1">
        <f t="shared" si="30"/>
        <v>0</v>
      </c>
      <c r="AM135" s="1">
        <f t="shared" si="30"/>
        <v>0</v>
      </c>
      <c r="AN135" s="1">
        <f t="shared" si="30"/>
        <v>0</v>
      </c>
      <c r="AO135" s="1">
        <f t="shared" si="30"/>
        <v>0</v>
      </c>
      <c r="AP135" s="1">
        <f t="shared" si="30"/>
        <v>0</v>
      </c>
      <c r="AQ135" s="1">
        <f t="shared" si="30"/>
        <v>0</v>
      </c>
      <c r="AR135" s="1">
        <f t="shared" si="30"/>
        <v>0</v>
      </c>
      <c r="AS135" s="1">
        <f t="shared" si="30"/>
        <v>0</v>
      </c>
      <c r="AT135" s="1">
        <f t="shared" si="30"/>
        <v>0</v>
      </c>
      <c r="AU135" s="1">
        <f t="shared" si="30"/>
        <v>0</v>
      </c>
      <c r="AV135" s="1">
        <f t="shared" si="30"/>
        <v>0</v>
      </c>
      <c r="AW135" s="1">
        <f t="shared" si="30"/>
        <v>0</v>
      </c>
      <c r="AX135" s="1">
        <f t="shared" si="30"/>
        <v>0</v>
      </c>
      <c r="AY135" s="1">
        <f t="shared" si="30"/>
        <v>0</v>
      </c>
      <c r="AZ135" s="1">
        <f t="shared" si="30"/>
        <v>0</v>
      </c>
      <c r="BA135" s="1">
        <f t="shared" si="30"/>
        <v>0</v>
      </c>
      <c r="BB135" s="1">
        <f t="shared" si="30"/>
        <v>0</v>
      </c>
      <c r="BC135" s="1">
        <f t="shared" si="30"/>
        <v>0</v>
      </c>
      <c r="BD135" s="1">
        <f t="shared" si="30"/>
        <v>2</v>
      </c>
      <c r="BE135" s="1">
        <f t="shared" si="30"/>
        <v>2</v>
      </c>
      <c r="BF135" s="1">
        <f t="shared" si="30"/>
        <v>0</v>
      </c>
      <c r="BG135" s="1">
        <f t="shared" si="30"/>
        <v>0</v>
      </c>
      <c r="BH135" s="1">
        <f t="shared" si="30"/>
        <v>0</v>
      </c>
      <c r="BI135" s="1">
        <f t="shared" si="30"/>
        <v>0</v>
      </c>
      <c r="BJ135" s="1">
        <f t="shared" si="30"/>
        <v>0</v>
      </c>
      <c r="BK135" s="1">
        <f t="shared" si="30"/>
        <v>0</v>
      </c>
      <c r="BL135" s="1">
        <f t="shared" si="30"/>
        <v>0</v>
      </c>
      <c r="BM135" s="1">
        <f t="shared" si="30"/>
        <v>0</v>
      </c>
      <c r="BN135" s="1">
        <f t="shared" si="30"/>
        <v>0</v>
      </c>
      <c r="BO135" s="1">
        <f t="shared" si="30"/>
        <v>0</v>
      </c>
      <c r="BP135" s="1">
        <f t="shared" si="30"/>
        <v>0</v>
      </c>
      <c r="BQ135" s="1">
        <f t="shared" si="30"/>
        <v>0</v>
      </c>
      <c r="BR135" s="1">
        <f t="shared" si="30"/>
        <v>0</v>
      </c>
      <c r="BS135" s="1">
        <f t="shared" si="30"/>
        <v>0</v>
      </c>
      <c r="BT135" s="1">
        <f>COUNTA(BT133:BT134)</f>
        <v>0</v>
      </c>
      <c r="BU135" s="1">
        <f>COUNTA(BU133:BU134)</f>
        <v>0</v>
      </c>
      <c r="BV135" s="1">
        <f>COUNTA(BV133:BV134)</f>
        <v>0</v>
      </c>
    </row>
    <row r="136" spans="1:74" ht="12.75">
      <c r="A136" s="1"/>
      <c r="B136" s="1"/>
      <c r="C136" s="4" t="s">
        <v>141</v>
      </c>
      <c r="E136" s="2"/>
      <c r="F136" s="2"/>
      <c r="G136" s="1" t="str">
        <f>CONCATENATE(G133," ",G134)</f>
        <v>48 49</v>
      </c>
      <c r="H136" s="1" t="str">
        <f aca="true" t="shared" si="31" ref="H136:BS136">CONCATENATE(H133," ",H134)</f>
        <v>48 49</v>
      </c>
      <c r="I136" s="1" t="str">
        <f t="shared" si="31"/>
        <v>48 49</v>
      </c>
      <c r="J136" s="1" t="str">
        <f t="shared" si="31"/>
        <v>48 49</v>
      </c>
      <c r="K136" s="1" t="str">
        <f t="shared" si="31"/>
        <v>48 </v>
      </c>
      <c r="L136" s="1" t="str">
        <f t="shared" si="31"/>
        <v>48 49</v>
      </c>
      <c r="M136" s="1" t="str">
        <f t="shared" si="31"/>
        <v> </v>
      </c>
      <c r="N136" s="1" t="str">
        <f t="shared" si="31"/>
        <v> </v>
      </c>
      <c r="O136" s="1" t="str">
        <f t="shared" si="31"/>
        <v> </v>
      </c>
      <c r="P136" s="1" t="str">
        <f t="shared" si="31"/>
        <v> </v>
      </c>
      <c r="Q136" s="1" t="str">
        <f t="shared" si="31"/>
        <v> </v>
      </c>
      <c r="R136" s="1" t="str">
        <f t="shared" si="31"/>
        <v> </v>
      </c>
      <c r="S136" s="1" t="str">
        <f t="shared" si="31"/>
        <v> </v>
      </c>
      <c r="T136" s="1" t="str">
        <f t="shared" si="31"/>
        <v> </v>
      </c>
      <c r="U136" s="1" t="str">
        <f t="shared" si="31"/>
        <v> </v>
      </c>
      <c r="V136" s="1" t="str">
        <f t="shared" si="31"/>
        <v> </v>
      </c>
      <c r="W136" s="1" t="str">
        <f t="shared" si="31"/>
        <v> </v>
      </c>
      <c r="X136" s="1" t="str">
        <f t="shared" si="31"/>
        <v> </v>
      </c>
      <c r="Y136" s="1" t="str">
        <f t="shared" si="31"/>
        <v> </v>
      </c>
      <c r="Z136" s="1" t="str">
        <f t="shared" si="31"/>
        <v> </v>
      </c>
      <c r="AA136" s="1" t="str">
        <f t="shared" si="31"/>
        <v> </v>
      </c>
      <c r="AB136" s="1" t="str">
        <f t="shared" si="31"/>
        <v> </v>
      </c>
      <c r="AC136" s="1" t="str">
        <f t="shared" si="31"/>
        <v> </v>
      </c>
      <c r="AD136" s="1" t="str">
        <f t="shared" si="31"/>
        <v> </v>
      </c>
      <c r="AE136" s="1" t="str">
        <f t="shared" si="31"/>
        <v> </v>
      </c>
      <c r="AF136" s="1" t="str">
        <f t="shared" si="31"/>
        <v> </v>
      </c>
      <c r="AG136" s="1" t="str">
        <f t="shared" si="31"/>
        <v> </v>
      </c>
      <c r="AH136" s="1" t="str">
        <f t="shared" si="31"/>
        <v> </v>
      </c>
      <c r="AI136" s="1" t="str">
        <f t="shared" si="31"/>
        <v> </v>
      </c>
      <c r="AJ136" s="1" t="str">
        <f t="shared" si="31"/>
        <v> </v>
      </c>
      <c r="AK136" s="1" t="str">
        <f t="shared" si="31"/>
        <v> </v>
      </c>
      <c r="AL136" s="1" t="str">
        <f t="shared" si="31"/>
        <v> </v>
      </c>
      <c r="AM136" s="1" t="str">
        <f t="shared" si="31"/>
        <v> </v>
      </c>
      <c r="AN136" s="1" t="str">
        <f t="shared" si="31"/>
        <v> </v>
      </c>
      <c r="AO136" s="1" t="str">
        <f t="shared" si="31"/>
        <v> </v>
      </c>
      <c r="AP136" s="1" t="str">
        <f t="shared" si="31"/>
        <v> </v>
      </c>
      <c r="AQ136" s="1" t="str">
        <f t="shared" si="31"/>
        <v> </v>
      </c>
      <c r="AR136" s="1" t="str">
        <f t="shared" si="31"/>
        <v> </v>
      </c>
      <c r="AS136" s="1" t="str">
        <f t="shared" si="31"/>
        <v> </v>
      </c>
      <c r="AT136" s="1" t="str">
        <f t="shared" si="31"/>
        <v> </v>
      </c>
      <c r="AU136" s="1" t="str">
        <f t="shared" si="31"/>
        <v> </v>
      </c>
      <c r="AV136" s="1" t="str">
        <f t="shared" si="31"/>
        <v> </v>
      </c>
      <c r="AW136" s="1" t="str">
        <f t="shared" si="31"/>
        <v> </v>
      </c>
      <c r="AX136" s="1" t="str">
        <f t="shared" si="31"/>
        <v> </v>
      </c>
      <c r="AY136" s="1" t="str">
        <f t="shared" si="31"/>
        <v> </v>
      </c>
      <c r="AZ136" s="1" t="str">
        <f t="shared" si="31"/>
        <v> </v>
      </c>
      <c r="BA136" s="1" t="str">
        <f t="shared" si="31"/>
        <v> </v>
      </c>
      <c r="BB136" s="1" t="str">
        <f t="shared" si="31"/>
        <v> </v>
      </c>
      <c r="BC136" s="1" t="str">
        <f t="shared" si="31"/>
        <v> </v>
      </c>
      <c r="BD136" s="1" t="str">
        <f t="shared" si="31"/>
        <v>48 49</v>
      </c>
      <c r="BE136" s="1" t="str">
        <f t="shared" si="31"/>
        <v>48 49</v>
      </c>
      <c r="BF136" s="1" t="str">
        <f t="shared" si="31"/>
        <v> </v>
      </c>
      <c r="BG136" s="1" t="str">
        <f t="shared" si="31"/>
        <v> </v>
      </c>
      <c r="BH136" s="1" t="str">
        <f t="shared" si="31"/>
        <v> </v>
      </c>
      <c r="BI136" s="1" t="str">
        <f t="shared" si="31"/>
        <v> </v>
      </c>
      <c r="BJ136" s="1" t="str">
        <f t="shared" si="31"/>
        <v> </v>
      </c>
      <c r="BK136" s="1" t="str">
        <f t="shared" si="31"/>
        <v> </v>
      </c>
      <c r="BL136" s="1" t="str">
        <f t="shared" si="31"/>
        <v> </v>
      </c>
      <c r="BM136" s="1" t="str">
        <f t="shared" si="31"/>
        <v> </v>
      </c>
      <c r="BN136" s="1" t="str">
        <f t="shared" si="31"/>
        <v> </v>
      </c>
      <c r="BO136" s="1" t="str">
        <f t="shared" si="31"/>
        <v> </v>
      </c>
      <c r="BP136" s="1" t="str">
        <f t="shared" si="31"/>
        <v> </v>
      </c>
      <c r="BQ136" s="1" t="str">
        <f t="shared" si="31"/>
        <v> </v>
      </c>
      <c r="BR136" s="1" t="str">
        <f t="shared" si="31"/>
        <v> </v>
      </c>
      <c r="BS136" s="1" t="str">
        <f t="shared" si="31"/>
        <v> </v>
      </c>
      <c r="BT136" s="1" t="str">
        <f>CONCATENATE(BT133," ",BT134)</f>
        <v> </v>
      </c>
      <c r="BU136" s="1" t="str">
        <f>CONCATENATE(BU133," ",BU134)</f>
        <v> </v>
      </c>
      <c r="BV136" s="1" t="str">
        <f>CONCATENATE(BV133," ",BV134)</f>
        <v> </v>
      </c>
    </row>
    <row r="137" spans="1:74" ht="12.75">
      <c r="A137" s="1"/>
      <c r="B137" s="1"/>
      <c r="E137" s="2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</row>
    <row r="138" spans="1:74" ht="12.75">
      <c r="A138" s="1">
        <v>39</v>
      </c>
      <c r="B138" s="1" t="s">
        <v>277</v>
      </c>
      <c r="C138" s="1" t="s">
        <v>264</v>
      </c>
      <c r="D138" s="1" t="s">
        <v>389</v>
      </c>
      <c r="E138" s="1"/>
      <c r="F138" s="1"/>
      <c r="G138" s="1">
        <v>39</v>
      </c>
      <c r="H138" s="1">
        <v>39</v>
      </c>
      <c r="I138" s="1" t="s">
        <v>278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</row>
    <row r="139" spans="1:74" ht="12.75">
      <c r="A139" s="1">
        <v>46</v>
      </c>
      <c r="B139" s="1" t="s">
        <v>113</v>
      </c>
      <c r="C139" s="1" t="s">
        <v>202</v>
      </c>
      <c r="D139" s="1" t="s">
        <v>387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</row>
    <row r="140" spans="1:74" ht="12.75">
      <c r="A140" s="1">
        <v>47</v>
      </c>
      <c r="B140" s="1" t="s">
        <v>114</v>
      </c>
      <c r="C140" s="1" t="s">
        <v>202</v>
      </c>
      <c r="D140" s="1" t="s">
        <v>203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</row>
    <row r="141" spans="1:74" ht="12.75">
      <c r="A141" s="1"/>
      <c r="B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</row>
    <row r="142" spans="1:74" ht="12.75">
      <c r="A142" s="1"/>
      <c r="B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</row>
    <row r="143" spans="1:74" ht="12.75">
      <c r="A143" s="1"/>
      <c r="B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</row>
    <row r="144" spans="1:74" ht="12.75">
      <c r="A144" s="1"/>
      <c r="B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</row>
    <row r="145" spans="1:74" ht="12.75">
      <c r="A145" s="1"/>
      <c r="B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</row>
    <row r="146" spans="1:74" ht="12.75">
      <c r="A146" s="1"/>
      <c r="B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</row>
    <row r="147" spans="1:74" ht="12.75">
      <c r="A147" s="1"/>
      <c r="B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</row>
    <row r="148" spans="1:74" ht="12.75">
      <c r="A148" s="1"/>
      <c r="B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</row>
    <row r="149" spans="1:74" ht="12.75">
      <c r="A149" s="1"/>
      <c r="B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</row>
    <row r="150" spans="1:74" ht="12.75">
      <c r="A150" s="1"/>
      <c r="B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</row>
    <row r="151" spans="1:74" ht="12.75">
      <c r="A151" s="1"/>
      <c r="B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</row>
    <row r="152" spans="1:74" ht="12.75">
      <c r="A152" s="1"/>
      <c r="B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</row>
    <row r="153" spans="1:74" ht="12.75">
      <c r="A153" s="1"/>
      <c r="B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</row>
    <row r="154" spans="1:74" ht="12.75">
      <c r="A154" s="1"/>
      <c r="B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</row>
    <row r="155" spans="1:74" ht="12.75">
      <c r="A155" s="1"/>
      <c r="B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</row>
    <row r="156" spans="1:74" ht="12.75">
      <c r="A156" s="1"/>
      <c r="B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</row>
    <row r="157" spans="1:74" ht="12.75">
      <c r="A157" s="1"/>
      <c r="B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</row>
    <row r="158" spans="1:74" ht="12.75">
      <c r="A158" s="1"/>
      <c r="B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</row>
    <row r="159" spans="1:74" ht="12.75">
      <c r="A159" s="1"/>
      <c r="B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</row>
    <row r="160" spans="1:74" ht="12.75">
      <c r="A160" s="1"/>
      <c r="B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</row>
    <row r="161" spans="1:74" ht="12.75">
      <c r="A161" s="1"/>
      <c r="B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</row>
    <row r="162" spans="1:74" ht="12.75">
      <c r="A162" s="1"/>
      <c r="B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</row>
    <row r="163" spans="1:74" ht="12.75">
      <c r="A163" s="1"/>
      <c r="B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</row>
    <row r="164" spans="1:74" ht="12.75">
      <c r="A164" s="1"/>
      <c r="B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</row>
    <row r="165" spans="1:74" ht="12.75">
      <c r="A165" s="1"/>
      <c r="B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</row>
    <row r="166" spans="1:74" ht="12.75">
      <c r="A166" s="1"/>
      <c r="B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</row>
    <row r="167" spans="1:74" ht="12.75">
      <c r="A167" s="1"/>
      <c r="B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</row>
    <row r="168" spans="1:74" ht="12.75">
      <c r="A168" s="1"/>
      <c r="B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</row>
    <row r="169" spans="1:74" ht="12.75">
      <c r="A169" s="1"/>
      <c r="B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</row>
    <row r="170" spans="1:74" ht="12.75">
      <c r="A170" s="1"/>
      <c r="B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70"/>
  <sheetViews>
    <sheetView workbookViewId="0" topLeftCell="A1">
      <selection activeCell="B3" sqref="B3"/>
    </sheetView>
  </sheetViews>
  <sheetFormatPr defaultColWidth="9.140625" defaultRowHeight="12.75"/>
  <cols>
    <col min="1" max="1" width="27.140625" style="0" customWidth="1"/>
    <col min="2" max="10" width="8.8515625" style="0" customWidth="1"/>
    <col min="11" max="11" width="27.140625" style="0" customWidth="1"/>
    <col min="12" max="16384" width="8.8515625" style="0" customWidth="1"/>
  </cols>
  <sheetData>
    <row r="2" spans="2:18" ht="12.75">
      <c r="B2" s="5" t="s">
        <v>213</v>
      </c>
      <c r="C2" s="5" t="s">
        <v>389</v>
      </c>
      <c r="D2" s="5" t="s">
        <v>143</v>
      </c>
      <c r="E2" s="5" t="s">
        <v>205</v>
      </c>
      <c r="F2" s="5" t="s">
        <v>116</v>
      </c>
      <c r="G2" s="5" t="s">
        <v>144</v>
      </c>
      <c r="L2" s="5" t="s">
        <v>213</v>
      </c>
      <c r="M2" s="5" t="s">
        <v>389</v>
      </c>
      <c r="N2" s="5" t="s">
        <v>143</v>
      </c>
      <c r="O2" s="5" t="s">
        <v>205</v>
      </c>
      <c r="P2" s="5" t="s">
        <v>116</v>
      </c>
      <c r="Q2" s="5" t="s">
        <v>144</v>
      </c>
      <c r="R2" s="5" t="s">
        <v>136</v>
      </c>
    </row>
    <row r="3" spans="1:18" ht="12.75">
      <c r="A3" s="4" t="s">
        <v>459</v>
      </c>
      <c r="B3" t="s">
        <v>74</v>
      </c>
      <c r="C3" t="s">
        <v>84</v>
      </c>
      <c r="D3" t="s">
        <v>91</v>
      </c>
      <c r="E3" t="s">
        <v>99</v>
      </c>
      <c r="G3" t="s">
        <v>92</v>
      </c>
      <c r="K3" s="4" t="s">
        <v>459</v>
      </c>
      <c r="L3">
        <v>3</v>
      </c>
      <c r="M3">
        <v>2</v>
      </c>
      <c r="N3">
        <v>2</v>
      </c>
      <c r="O3">
        <v>2</v>
      </c>
      <c r="P3">
        <v>0</v>
      </c>
      <c r="Q3">
        <v>3</v>
      </c>
      <c r="R3">
        <f>SUM(L3:Q3)</f>
        <v>12</v>
      </c>
    </row>
    <row r="4" spans="1:18" ht="12.75">
      <c r="A4" s="4" t="s">
        <v>458</v>
      </c>
      <c r="B4" t="s">
        <v>74</v>
      </c>
      <c r="C4" t="s">
        <v>85</v>
      </c>
      <c r="D4" t="s">
        <v>91</v>
      </c>
      <c r="E4" t="s">
        <v>99</v>
      </c>
      <c r="G4" t="s">
        <v>92</v>
      </c>
      <c r="K4" s="4" t="s">
        <v>458</v>
      </c>
      <c r="L4">
        <v>0</v>
      </c>
      <c r="M4">
        <v>3</v>
      </c>
      <c r="N4">
        <v>2</v>
      </c>
      <c r="O4">
        <v>2</v>
      </c>
      <c r="P4">
        <v>0</v>
      </c>
      <c r="Q4">
        <v>3</v>
      </c>
      <c r="R4">
        <f aca="true" t="shared" si="0" ref="R4:R67">SUM(L4:Q4)</f>
        <v>10</v>
      </c>
    </row>
    <row r="5" spans="1:18" ht="12.75">
      <c r="A5" s="4" t="s">
        <v>457</v>
      </c>
      <c r="B5" t="s">
        <v>75</v>
      </c>
      <c r="C5" t="s">
        <v>86</v>
      </c>
      <c r="D5" t="s">
        <v>91</v>
      </c>
      <c r="E5" t="s">
        <v>100</v>
      </c>
      <c r="G5" t="s">
        <v>93</v>
      </c>
      <c r="K5" s="4" t="s">
        <v>457</v>
      </c>
      <c r="L5">
        <v>0</v>
      </c>
      <c r="M5">
        <v>3</v>
      </c>
      <c r="N5">
        <v>2</v>
      </c>
      <c r="O5">
        <v>2</v>
      </c>
      <c r="P5">
        <v>0</v>
      </c>
      <c r="Q5">
        <v>3</v>
      </c>
      <c r="R5">
        <f t="shared" si="0"/>
        <v>10</v>
      </c>
    </row>
    <row r="6" spans="1:18" ht="12.75">
      <c r="A6" s="4" t="s">
        <v>301</v>
      </c>
      <c r="B6" t="s">
        <v>76</v>
      </c>
      <c r="C6" t="s">
        <v>87</v>
      </c>
      <c r="D6" t="s">
        <v>91</v>
      </c>
      <c r="E6" t="s">
        <v>99</v>
      </c>
      <c r="G6" t="s">
        <v>94</v>
      </c>
      <c r="K6" s="4" t="s">
        <v>301</v>
      </c>
      <c r="L6">
        <v>0</v>
      </c>
      <c r="M6">
        <v>2</v>
      </c>
      <c r="N6">
        <v>2</v>
      </c>
      <c r="O6">
        <v>2</v>
      </c>
      <c r="P6">
        <v>0</v>
      </c>
      <c r="Q6">
        <v>2</v>
      </c>
      <c r="R6">
        <f t="shared" si="0"/>
        <v>8</v>
      </c>
    </row>
    <row r="7" spans="1:18" ht="12.75">
      <c r="A7" s="4" t="s">
        <v>455</v>
      </c>
      <c r="B7" t="s">
        <v>77</v>
      </c>
      <c r="C7" t="s">
        <v>88</v>
      </c>
      <c r="D7" t="s">
        <v>91</v>
      </c>
      <c r="E7" t="s">
        <v>100</v>
      </c>
      <c r="G7" t="s">
        <v>93</v>
      </c>
      <c r="K7" s="4" t="s">
        <v>455</v>
      </c>
      <c r="L7">
        <v>0</v>
      </c>
      <c r="M7">
        <v>1</v>
      </c>
      <c r="N7">
        <v>2</v>
      </c>
      <c r="O7">
        <v>2</v>
      </c>
      <c r="P7">
        <v>0</v>
      </c>
      <c r="Q7">
        <v>3</v>
      </c>
      <c r="R7">
        <f t="shared" si="0"/>
        <v>8</v>
      </c>
    </row>
    <row r="8" spans="1:18" ht="12.75">
      <c r="A8" s="4" t="s">
        <v>307</v>
      </c>
      <c r="B8" t="s">
        <v>78</v>
      </c>
      <c r="C8" t="s">
        <v>85</v>
      </c>
      <c r="D8" t="s">
        <v>91</v>
      </c>
      <c r="E8" t="s">
        <v>99</v>
      </c>
      <c r="G8" t="s">
        <v>92</v>
      </c>
      <c r="K8" s="4" t="s">
        <v>307</v>
      </c>
      <c r="L8">
        <v>1</v>
      </c>
      <c r="M8">
        <v>3</v>
      </c>
      <c r="N8">
        <v>2</v>
      </c>
      <c r="O8">
        <v>2</v>
      </c>
      <c r="P8">
        <v>0</v>
      </c>
      <c r="Q8">
        <v>3</v>
      </c>
      <c r="R8">
        <f t="shared" si="0"/>
        <v>11</v>
      </c>
    </row>
    <row r="9" spans="1:18" ht="12.75">
      <c r="A9" s="4" t="s">
        <v>219</v>
      </c>
      <c r="B9" t="s">
        <v>79</v>
      </c>
      <c r="C9" t="s">
        <v>89</v>
      </c>
      <c r="D9" t="s">
        <v>221</v>
      </c>
      <c r="E9" t="s">
        <v>80</v>
      </c>
      <c r="G9" t="s">
        <v>95</v>
      </c>
      <c r="K9" s="4" t="s">
        <v>219</v>
      </c>
      <c r="L9">
        <v>0</v>
      </c>
      <c r="M9">
        <v>1</v>
      </c>
      <c r="N9">
        <v>0</v>
      </c>
      <c r="O9">
        <v>0</v>
      </c>
      <c r="P9">
        <v>0</v>
      </c>
      <c r="Q9">
        <v>1</v>
      </c>
      <c r="R9">
        <f t="shared" si="0"/>
        <v>2</v>
      </c>
    </row>
    <row r="10" spans="1:18" ht="12.75">
      <c r="A10" s="4" t="s">
        <v>217</v>
      </c>
      <c r="B10" t="s">
        <v>77</v>
      </c>
      <c r="C10" t="s">
        <v>155</v>
      </c>
      <c r="D10" t="s">
        <v>91</v>
      </c>
      <c r="E10" t="s">
        <v>80</v>
      </c>
      <c r="G10" t="s">
        <v>96</v>
      </c>
      <c r="K10" s="4" t="s">
        <v>217</v>
      </c>
      <c r="L10">
        <v>0</v>
      </c>
      <c r="M10">
        <v>0</v>
      </c>
      <c r="N10">
        <v>2</v>
      </c>
      <c r="O10">
        <v>0</v>
      </c>
      <c r="P10">
        <v>0</v>
      </c>
      <c r="Q10">
        <v>2</v>
      </c>
      <c r="R10">
        <f t="shared" si="0"/>
        <v>4</v>
      </c>
    </row>
    <row r="11" spans="1:18" ht="12.75">
      <c r="A11" s="4" t="s">
        <v>314</v>
      </c>
      <c r="B11" t="s">
        <v>77</v>
      </c>
      <c r="C11" t="s">
        <v>155</v>
      </c>
      <c r="D11" t="s">
        <v>221</v>
      </c>
      <c r="E11" t="s">
        <v>80</v>
      </c>
      <c r="G11" t="s">
        <v>166</v>
      </c>
      <c r="K11" s="4" t="s">
        <v>314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f t="shared" si="0"/>
        <v>0</v>
      </c>
    </row>
    <row r="12" spans="1:18" ht="12.75">
      <c r="A12" s="4" t="s">
        <v>220</v>
      </c>
      <c r="B12" t="s">
        <v>80</v>
      </c>
      <c r="C12" t="s">
        <v>88</v>
      </c>
      <c r="D12" t="s">
        <v>221</v>
      </c>
      <c r="E12" t="s">
        <v>80</v>
      </c>
      <c r="G12" t="s">
        <v>97</v>
      </c>
      <c r="K12" s="4" t="s">
        <v>220</v>
      </c>
      <c r="L12">
        <v>0</v>
      </c>
      <c r="M12">
        <v>1</v>
      </c>
      <c r="N12">
        <v>0</v>
      </c>
      <c r="O12">
        <v>0</v>
      </c>
      <c r="P12">
        <v>0</v>
      </c>
      <c r="Q12">
        <v>1</v>
      </c>
      <c r="R12">
        <f t="shared" si="0"/>
        <v>2</v>
      </c>
    </row>
    <row r="13" spans="1:18" ht="12.75">
      <c r="A13" s="4" t="s">
        <v>467</v>
      </c>
      <c r="B13" t="s">
        <v>80</v>
      </c>
      <c r="C13" t="s">
        <v>155</v>
      </c>
      <c r="D13" t="s">
        <v>91</v>
      </c>
      <c r="E13" t="s">
        <v>80</v>
      </c>
      <c r="G13" t="s">
        <v>166</v>
      </c>
      <c r="K13" s="4" t="s">
        <v>467</v>
      </c>
      <c r="L13">
        <v>0</v>
      </c>
      <c r="M13">
        <v>0</v>
      </c>
      <c r="N13">
        <v>2</v>
      </c>
      <c r="O13">
        <v>0</v>
      </c>
      <c r="P13">
        <v>0</v>
      </c>
      <c r="Q13">
        <v>0</v>
      </c>
      <c r="R13">
        <f t="shared" si="0"/>
        <v>2</v>
      </c>
    </row>
    <row r="14" spans="1:18" ht="12.75">
      <c r="A14" s="4" t="s">
        <v>466</v>
      </c>
      <c r="B14" t="s">
        <v>80</v>
      </c>
      <c r="C14" t="s">
        <v>90</v>
      </c>
      <c r="D14" t="s">
        <v>91</v>
      </c>
      <c r="E14" t="s">
        <v>80</v>
      </c>
      <c r="G14" t="s">
        <v>166</v>
      </c>
      <c r="K14" s="4" t="s">
        <v>466</v>
      </c>
      <c r="L14">
        <v>0</v>
      </c>
      <c r="M14">
        <v>1</v>
      </c>
      <c r="N14">
        <v>2</v>
      </c>
      <c r="O14">
        <v>0</v>
      </c>
      <c r="P14">
        <v>0</v>
      </c>
      <c r="Q14">
        <v>0</v>
      </c>
      <c r="R14">
        <f t="shared" si="0"/>
        <v>3</v>
      </c>
    </row>
    <row r="15" spans="1:18" ht="12.75">
      <c r="A15" s="4" t="s">
        <v>309</v>
      </c>
      <c r="B15" t="s">
        <v>80</v>
      </c>
      <c r="C15" t="s">
        <v>155</v>
      </c>
      <c r="D15" t="s">
        <v>91</v>
      </c>
      <c r="E15" t="s">
        <v>80</v>
      </c>
      <c r="G15" t="s">
        <v>166</v>
      </c>
      <c r="K15" s="4" t="s">
        <v>309</v>
      </c>
      <c r="L15">
        <v>0</v>
      </c>
      <c r="M15">
        <v>0</v>
      </c>
      <c r="N15">
        <v>2</v>
      </c>
      <c r="O15">
        <v>0</v>
      </c>
      <c r="P15">
        <v>0</v>
      </c>
      <c r="Q15">
        <v>0</v>
      </c>
      <c r="R15">
        <f t="shared" si="0"/>
        <v>2</v>
      </c>
    </row>
    <row r="16" spans="1:18" ht="12.75">
      <c r="A16" s="4" t="s">
        <v>244</v>
      </c>
      <c r="B16" t="s">
        <v>80</v>
      </c>
      <c r="C16" t="s">
        <v>88</v>
      </c>
      <c r="D16" t="s">
        <v>221</v>
      </c>
      <c r="E16" t="s">
        <v>101</v>
      </c>
      <c r="G16" t="s">
        <v>166</v>
      </c>
      <c r="K16" s="4" t="s">
        <v>244</v>
      </c>
      <c r="L16">
        <v>0</v>
      </c>
      <c r="M16">
        <v>1</v>
      </c>
      <c r="N16">
        <v>0</v>
      </c>
      <c r="O16">
        <v>1</v>
      </c>
      <c r="P16">
        <v>0</v>
      </c>
      <c r="Q16">
        <v>0</v>
      </c>
      <c r="R16">
        <f t="shared" si="0"/>
        <v>2</v>
      </c>
    </row>
    <row r="17" spans="1:18" ht="12.75">
      <c r="A17" s="4" t="s">
        <v>310</v>
      </c>
      <c r="B17" t="s">
        <v>77</v>
      </c>
      <c r="C17" t="s">
        <v>155</v>
      </c>
      <c r="D17" t="s">
        <v>91</v>
      </c>
      <c r="E17" t="s">
        <v>80</v>
      </c>
      <c r="G17" t="s">
        <v>166</v>
      </c>
      <c r="K17" s="4" t="s">
        <v>310</v>
      </c>
      <c r="L17">
        <v>0</v>
      </c>
      <c r="M17">
        <v>0</v>
      </c>
      <c r="N17">
        <v>2</v>
      </c>
      <c r="O17">
        <v>0</v>
      </c>
      <c r="P17">
        <v>0</v>
      </c>
      <c r="Q17">
        <v>0</v>
      </c>
      <c r="R17">
        <f t="shared" si="0"/>
        <v>2</v>
      </c>
    </row>
    <row r="18" spans="1:18" ht="12.75">
      <c r="A18" s="4" t="s">
        <v>336</v>
      </c>
      <c r="B18" t="s">
        <v>80</v>
      </c>
      <c r="C18" t="s">
        <v>155</v>
      </c>
      <c r="D18" t="s">
        <v>221</v>
      </c>
      <c r="E18" t="s">
        <v>102</v>
      </c>
      <c r="G18" t="s">
        <v>166</v>
      </c>
      <c r="K18" s="4" t="s">
        <v>336</v>
      </c>
      <c r="L18">
        <v>0</v>
      </c>
      <c r="M18">
        <v>0</v>
      </c>
      <c r="N18">
        <v>0</v>
      </c>
      <c r="O18">
        <v>1</v>
      </c>
      <c r="P18">
        <v>0</v>
      </c>
      <c r="Q18">
        <v>0</v>
      </c>
      <c r="R18">
        <f t="shared" si="0"/>
        <v>1</v>
      </c>
    </row>
    <row r="19" spans="1:18" ht="12.75">
      <c r="A19" s="4" t="s">
        <v>236</v>
      </c>
      <c r="B19" t="s">
        <v>80</v>
      </c>
      <c r="C19" t="s">
        <v>155</v>
      </c>
      <c r="D19" t="s">
        <v>221</v>
      </c>
      <c r="E19" t="s">
        <v>101</v>
      </c>
      <c r="G19" t="s">
        <v>166</v>
      </c>
      <c r="K19" s="4" t="s">
        <v>236</v>
      </c>
      <c r="L19">
        <v>0</v>
      </c>
      <c r="M19">
        <v>0</v>
      </c>
      <c r="N19">
        <v>0</v>
      </c>
      <c r="O19">
        <v>1</v>
      </c>
      <c r="P19">
        <v>0</v>
      </c>
      <c r="Q19">
        <v>0</v>
      </c>
      <c r="R19">
        <f t="shared" si="0"/>
        <v>1</v>
      </c>
    </row>
    <row r="20" spans="1:18" ht="12.75">
      <c r="A20" s="4" t="s">
        <v>224</v>
      </c>
      <c r="B20" t="s">
        <v>80</v>
      </c>
      <c r="C20" t="s">
        <v>155</v>
      </c>
      <c r="D20" t="s">
        <v>91</v>
      </c>
      <c r="E20" t="s">
        <v>80</v>
      </c>
      <c r="G20" t="s">
        <v>166</v>
      </c>
      <c r="K20" s="4" t="s">
        <v>224</v>
      </c>
      <c r="L20">
        <v>0</v>
      </c>
      <c r="M20">
        <v>0</v>
      </c>
      <c r="N20">
        <v>2</v>
      </c>
      <c r="O20">
        <v>0</v>
      </c>
      <c r="P20">
        <v>0</v>
      </c>
      <c r="Q20">
        <v>0</v>
      </c>
      <c r="R20">
        <f t="shared" si="0"/>
        <v>2</v>
      </c>
    </row>
    <row r="21" spans="1:18" ht="12.75">
      <c r="A21" s="4" t="s">
        <v>274</v>
      </c>
      <c r="B21" t="s">
        <v>80</v>
      </c>
      <c r="C21" t="s">
        <v>155</v>
      </c>
      <c r="D21" t="s">
        <v>221</v>
      </c>
      <c r="E21" t="s">
        <v>101</v>
      </c>
      <c r="G21" t="s">
        <v>166</v>
      </c>
      <c r="K21" s="4" t="s">
        <v>274</v>
      </c>
      <c r="L21">
        <v>0</v>
      </c>
      <c r="M21">
        <v>0</v>
      </c>
      <c r="N21">
        <v>0</v>
      </c>
      <c r="O21">
        <v>1</v>
      </c>
      <c r="P21">
        <v>0</v>
      </c>
      <c r="Q21">
        <v>0</v>
      </c>
      <c r="R21">
        <f t="shared" si="0"/>
        <v>1</v>
      </c>
    </row>
    <row r="22" spans="1:18" ht="12.75">
      <c r="A22" s="4" t="s">
        <v>289</v>
      </c>
      <c r="B22" t="s">
        <v>80</v>
      </c>
      <c r="C22" t="s">
        <v>155</v>
      </c>
      <c r="D22" t="s">
        <v>221</v>
      </c>
      <c r="E22" t="s">
        <v>80</v>
      </c>
      <c r="G22" t="s">
        <v>166</v>
      </c>
      <c r="K22" s="4" t="s">
        <v>289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f t="shared" si="0"/>
        <v>0</v>
      </c>
    </row>
    <row r="23" spans="1:18" ht="12.75">
      <c r="A23" s="4" t="s">
        <v>218</v>
      </c>
      <c r="B23" t="s">
        <v>80</v>
      </c>
      <c r="C23" t="s">
        <v>155</v>
      </c>
      <c r="D23" t="s">
        <v>221</v>
      </c>
      <c r="E23" t="s">
        <v>80</v>
      </c>
      <c r="G23" t="s">
        <v>166</v>
      </c>
      <c r="K23" s="4" t="s">
        <v>218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f t="shared" si="0"/>
        <v>0</v>
      </c>
    </row>
    <row r="24" spans="1:18" ht="12.75">
      <c r="A24" s="4" t="s">
        <v>311</v>
      </c>
      <c r="B24" t="s">
        <v>80</v>
      </c>
      <c r="C24" t="s">
        <v>155</v>
      </c>
      <c r="D24" t="s">
        <v>91</v>
      </c>
      <c r="E24" t="s">
        <v>80</v>
      </c>
      <c r="G24" t="s">
        <v>166</v>
      </c>
      <c r="K24" s="4" t="s">
        <v>311</v>
      </c>
      <c r="L24">
        <v>0</v>
      </c>
      <c r="M24">
        <v>0</v>
      </c>
      <c r="N24">
        <v>2</v>
      </c>
      <c r="O24">
        <v>0</v>
      </c>
      <c r="P24">
        <v>0</v>
      </c>
      <c r="Q24">
        <v>0</v>
      </c>
      <c r="R24">
        <f t="shared" si="0"/>
        <v>2</v>
      </c>
    </row>
    <row r="25" spans="1:18" ht="12.75">
      <c r="A25" s="4" t="s">
        <v>223</v>
      </c>
      <c r="B25" t="s">
        <v>80</v>
      </c>
      <c r="C25" t="s">
        <v>155</v>
      </c>
      <c r="D25" t="s">
        <v>91</v>
      </c>
      <c r="E25" t="s">
        <v>80</v>
      </c>
      <c r="G25" t="s">
        <v>166</v>
      </c>
      <c r="K25" s="4" t="s">
        <v>223</v>
      </c>
      <c r="L25">
        <v>0</v>
      </c>
      <c r="M25">
        <v>0</v>
      </c>
      <c r="N25">
        <v>2</v>
      </c>
      <c r="O25">
        <v>0</v>
      </c>
      <c r="P25">
        <v>0</v>
      </c>
      <c r="Q25">
        <v>0</v>
      </c>
      <c r="R25">
        <f t="shared" si="0"/>
        <v>2</v>
      </c>
    </row>
    <row r="26" spans="1:18" ht="12.75">
      <c r="A26" s="4" t="s">
        <v>235</v>
      </c>
      <c r="B26" t="s">
        <v>80</v>
      </c>
      <c r="C26" t="s">
        <v>155</v>
      </c>
      <c r="D26" t="s">
        <v>221</v>
      </c>
      <c r="E26" t="s">
        <v>80</v>
      </c>
      <c r="G26" t="s">
        <v>98</v>
      </c>
      <c r="K26" s="4" t="s">
        <v>235</v>
      </c>
      <c r="L26">
        <v>0</v>
      </c>
      <c r="M26">
        <v>0</v>
      </c>
      <c r="N26">
        <v>0</v>
      </c>
      <c r="O26">
        <v>0</v>
      </c>
      <c r="P26">
        <v>0</v>
      </c>
      <c r="Q26">
        <v>1</v>
      </c>
      <c r="R26">
        <f t="shared" si="0"/>
        <v>1</v>
      </c>
    </row>
    <row r="27" spans="1:18" ht="12.75">
      <c r="A27" s="4" t="s">
        <v>327</v>
      </c>
      <c r="B27" t="s">
        <v>80</v>
      </c>
      <c r="C27" t="s">
        <v>89</v>
      </c>
      <c r="D27" t="s">
        <v>221</v>
      </c>
      <c r="E27" t="s">
        <v>80</v>
      </c>
      <c r="G27" t="s">
        <v>166</v>
      </c>
      <c r="K27" s="4" t="s">
        <v>327</v>
      </c>
      <c r="L27">
        <v>0</v>
      </c>
      <c r="M27">
        <v>1</v>
      </c>
      <c r="N27">
        <v>0</v>
      </c>
      <c r="O27">
        <v>0</v>
      </c>
      <c r="P27">
        <v>0</v>
      </c>
      <c r="Q27">
        <v>0</v>
      </c>
      <c r="R27">
        <f t="shared" si="0"/>
        <v>1</v>
      </c>
    </row>
    <row r="28" spans="1:18" ht="12.75">
      <c r="A28" s="4" t="s">
        <v>256</v>
      </c>
      <c r="B28" t="s">
        <v>79</v>
      </c>
      <c r="C28" t="s">
        <v>155</v>
      </c>
      <c r="D28" t="s">
        <v>221</v>
      </c>
      <c r="E28" t="s">
        <v>80</v>
      </c>
      <c r="G28" t="s">
        <v>166</v>
      </c>
      <c r="K28" s="4" t="s">
        <v>256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f t="shared" si="0"/>
        <v>0</v>
      </c>
    </row>
    <row r="29" spans="1:18" ht="12.75">
      <c r="A29" s="4" t="s">
        <v>271</v>
      </c>
      <c r="B29" t="s">
        <v>80</v>
      </c>
      <c r="C29" t="s">
        <v>155</v>
      </c>
      <c r="D29" t="s">
        <v>221</v>
      </c>
      <c r="E29" t="s">
        <v>80</v>
      </c>
      <c r="G29" t="s">
        <v>166</v>
      </c>
      <c r="K29" s="4" t="s">
        <v>271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f t="shared" si="0"/>
        <v>0</v>
      </c>
    </row>
    <row r="30" spans="1:18" ht="12.75">
      <c r="A30" s="4" t="s">
        <v>119</v>
      </c>
      <c r="B30" t="s">
        <v>80</v>
      </c>
      <c r="C30" t="s">
        <v>155</v>
      </c>
      <c r="D30" t="s">
        <v>221</v>
      </c>
      <c r="E30" t="s">
        <v>80</v>
      </c>
      <c r="G30" t="s">
        <v>166</v>
      </c>
      <c r="K30" s="4" t="s">
        <v>119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f t="shared" si="0"/>
        <v>0</v>
      </c>
    </row>
    <row r="31" spans="1:18" ht="12.75">
      <c r="A31" s="4" t="s">
        <v>225</v>
      </c>
      <c r="B31" t="s">
        <v>80</v>
      </c>
      <c r="C31" t="s">
        <v>155</v>
      </c>
      <c r="D31" t="s">
        <v>221</v>
      </c>
      <c r="E31" t="s">
        <v>80</v>
      </c>
      <c r="G31" t="s">
        <v>166</v>
      </c>
      <c r="K31" s="4" t="s">
        <v>225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f t="shared" si="0"/>
        <v>0</v>
      </c>
    </row>
    <row r="32" spans="1:18" ht="12.75">
      <c r="A32" s="4" t="s">
        <v>318</v>
      </c>
      <c r="B32" t="s">
        <v>80</v>
      </c>
      <c r="C32" t="s">
        <v>155</v>
      </c>
      <c r="D32" t="s">
        <v>221</v>
      </c>
      <c r="E32" t="s">
        <v>80</v>
      </c>
      <c r="G32" t="s">
        <v>166</v>
      </c>
      <c r="K32" s="4" t="s">
        <v>318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f t="shared" si="0"/>
        <v>0</v>
      </c>
    </row>
    <row r="33" spans="1:18" ht="12.75">
      <c r="A33" s="4" t="s">
        <v>237</v>
      </c>
      <c r="B33" t="s">
        <v>80</v>
      </c>
      <c r="C33" t="s">
        <v>155</v>
      </c>
      <c r="D33" t="s">
        <v>221</v>
      </c>
      <c r="E33" t="s">
        <v>80</v>
      </c>
      <c r="G33" t="s">
        <v>166</v>
      </c>
      <c r="K33" s="4" t="s">
        <v>237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f t="shared" si="0"/>
        <v>0</v>
      </c>
    </row>
    <row r="34" spans="1:18" ht="12.75">
      <c r="A34" s="4" t="s">
        <v>241</v>
      </c>
      <c r="B34" t="s">
        <v>80</v>
      </c>
      <c r="C34" t="s">
        <v>89</v>
      </c>
      <c r="D34" t="s">
        <v>221</v>
      </c>
      <c r="E34" t="s">
        <v>80</v>
      </c>
      <c r="G34" t="s">
        <v>166</v>
      </c>
      <c r="K34" s="4" t="s">
        <v>241</v>
      </c>
      <c r="L34">
        <v>0</v>
      </c>
      <c r="M34">
        <v>1</v>
      </c>
      <c r="N34">
        <v>0</v>
      </c>
      <c r="O34">
        <v>0</v>
      </c>
      <c r="P34">
        <v>0</v>
      </c>
      <c r="Q34">
        <v>0</v>
      </c>
      <c r="R34">
        <f t="shared" si="0"/>
        <v>1</v>
      </c>
    </row>
    <row r="35" spans="1:18" ht="12.75">
      <c r="A35" s="4" t="s">
        <v>246</v>
      </c>
      <c r="B35" t="s">
        <v>80</v>
      </c>
      <c r="C35" t="s">
        <v>155</v>
      </c>
      <c r="D35" t="s">
        <v>221</v>
      </c>
      <c r="E35" t="s">
        <v>80</v>
      </c>
      <c r="G35" t="s">
        <v>166</v>
      </c>
      <c r="K35" s="4" t="s">
        <v>246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f t="shared" si="0"/>
        <v>0</v>
      </c>
    </row>
    <row r="36" spans="1:18" ht="12.75">
      <c r="A36" s="4" t="s">
        <v>258</v>
      </c>
      <c r="B36" t="s">
        <v>81</v>
      </c>
      <c r="C36" t="s">
        <v>155</v>
      </c>
      <c r="D36" t="s">
        <v>221</v>
      </c>
      <c r="E36" t="s">
        <v>80</v>
      </c>
      <c r="G36" t="s">
        <v>166</v>
      </c>
      <c r="K36" s="4" t="s">
        <v>258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f t="shared" si="0"/>
        <v>0</v>
      </c>
    </row>
    <row r="37" spans="1:18" ht="12.75">
      <c r="A37" s="4" t="s">
        <v>261</v>
      </c>
      <c r="B37" t="s">
        <v>77</v>
      </c>
      <c r="C37" t="s">
        <v>155</v>
      </c>
      <c r="D37" t="s">
        <v>221</v>
      </c>
      <c r="E37" t="s">
        <v>80</v>
      </c>
      <c r="G37" t="s">
        <v>166</v>
      </c>
      <c r="K37" s="4" t="s">
        <v>261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f t="shared" si="0"/>
        <v>0</v>
      </c>
    </row>
    <row r="38" spans="1:18" ht="12.75">
      <c r="A38" s="4" t="s">
        <v>262</v>
      </c>
      <c r="B38" t="s">
        <v>77</v>
      </c>
      <c r="C38" t="s">
        <v>155</v>
      </c>
      <c r="D38" t="s">
        <v>221</v>
      </c>
      <c r="E38" t="s">
        <v>80</v>
      </c>
      <c r="G38" t="s">
        <v>166</v>
      </c>
      <c r="K38" s="4" t="s">
        <v>262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f t="shared" si="0"/>
        <v>0</v>
      </c>
    </row>
    <row r="39" spans="1:18" ht="12.75">
      <c r="A39" s="4" t="s">
        <v>275</v>
      </c>
      <c r="B39" t="s">
        <v>80</v>
      </c>
      <c r="C39" t="s">
        <v>155</v>
      </c>
      <c r="D39" t="s">
        <v>221</v>
      </c>
      <c r="E39" t="s">
        <v>80</v>
      </c>
      <c r="G39" t="s">
        <v>166</v>
      </c>
      <c r="K39" s="4" t="s">
        <v>275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f t="shared" si="0"/>
        <v>0</v>
      </c>
    </row>
    <row r="40" spans="1:18" ht="12.75">
      <c r="A40" s="4" t="s">
        <v>276</v>
      </c>
      <c r="B40" t="s">
        <v>80</v>
      </c>
      <c r="C40" t="s">
        <v>155</v>
      </c>
      <c r="D40" t="s">
        <v>221</v>
      </c>
      <c r="E40" t="s">
        <v>80</v>
      </c>
      <c r="G40" t="s">
        <v>166</v>
      </c>
      <c r="K40" s="4" t="s">
        <v>276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f t="shared" si="0"/>
        <v>0</v>
      </c>
    </row>
    <row r="41" spans="1:18" ht="12.75">
      <c r="A41" s="4" t="s">
        <v>306</v>
      </c>
      <c r="B41" t="s">
        <v>80</v>
      </c>
      <c r="C41" t="s">
        <v>155</v>
      </c>
      <c r="D41" t="s">
        <v>221</v>
      </c>
      <c r="E41" t="s">
        <v>80</v>
      </c>
      <c r="G41" t="s">
        <v>166</v>
      </c>
      <c r="K41" s="4" t="s">
        <v>306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f t="shared" si="0"/>
        <v>0</v>
      </c>
    </row>
    <row r="42" spans="1:18" ht="12.75">
      <c r="A42" s="4" t="s">
        <v>280</v>
      </c>
      <c r="B42" t="s">
        <v>80</v>
      </c>
      <c r="C42" t="s">
        <v>155</v>
      </c>
      <c r="D42" t="s">
        <v>221</v>
      </c>
      <c r="E42" t="s">
        <v>80</v>
      </c>
      <c r="G42" t="s">
        <v>166</v>
      </c>
      <c r="K42" s="4" t="s">
        <v>280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f t="shared" si="0"/>
        <v>0</v>
      </c>
    </row>
    <row r="43" spans="1:18" ht="12.75">
      <c r="A43" s="4" t="s">
        <v>281</v>
      </c>
      <c r="B43" t="s">
        <v>80</v>
      </c>
      <c r="C43" t="s">
        <v>155</v>
      </c>
      <c r="D43" t="s">
        <v>221</v>
      </c>
      <c r="E43" t="s">
        <v>80</v>
      </c>
      <c r="G43" t="s">
        <v>166</v>
      </c>
      <c r="K43" s="4" t="s">
        <v>281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f t="shared" si="0"/>
        <v>0</v>
      </c>
    </row>
    <row r="44" spans="1:18" ht="12.75">
      <c r="A44" s="4" t="s">
        <v>282</v>
      </c>
      <c r="B44" t="s">
        <v>80</v>
      </c>
      <c r="C44" t="s">
        <v>155</v>
      </c>
      <c r="D44" t="s">
        <v>221</v>
      </c>
      <c r="E44" t="s">
        <v>80</v>
      </c>
      <c r="G44" t="s">
        <v>166</v>
      </c>
      <c r="K44" s="4" t="s">
        <v>282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f t="shared" si="0"/>
        <v>0</v>
      </c>
    </row>
    <row r="45" spans="1:18" ht="12.75">
      <c r="A45" s="4" t="s">
        <v>283</v>
      </c>
      <c r="B45" t="s">
        <v>80</v>
      </c>
      <c r="C45" t="s">
        <v>155</v>
      </c>
      <c r="D45" t="s">
        <v>221</v>
      </c>
      <c r="E45" t="s">
        <v>80</v>
      </c>
      <c r="G45" t="s">
        <v>166</v>
      </c>
      <c r="K45" s="4" t="s">
        <v>283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f t="shared" si="0"/>
        <v>0</v>
      </c>
    </row>
    <row r="46" spans="1:18" ht="12.75">
      <c r="A46" s="4" t="s">
        <v>304</v>
      </c>
      <c r="B46" t="s">
        <v>80</v>
      </c>
      <c r="C46" t="s">
        <v>155</v>
      </c>
      <c r="D46" t="s">
        <v>221</v>
      </c>
      <c r="E46" t="s">
        <v>102</v>
      </c>
      <c r="G46" t="s">
        <v>166</v>
      </c>
      <c r="K46" s="4" t="s">
        <v>304</v>
      </c>
      <c r="L46">
        <v>0</v>
      </c>
      <c r="M46">
        <v>0</v>
      </c>
      <c r="N46">
        <v>0</v>
      </c>
      <c r="O46">
        <v>1</v>
      </c>
      <c r="P46">
        <v>0</v>
      </c>
      <c r="Q46">
        <v>0</v>
      </c>
      <c r="R46">
        <f t="shared" si="0"/>
        <v>1</v>
      </c>
    </row>
    <row r="47" spans="1:18" ht="12.75">
      <c r="A47" s="4" t="s">
        <v>112</v>
      </c>
      <c r="B47" t="s">
        <v>80</v>
      </c>
      <c r="C47" t="s">
        <v>155</v>
      </c>
      <c r="D47" t="s">
        <v>221</v>
      </c>
      <c r="E47" t="s">
        <v>80</v>
      </c>
      <c r="G47" t="s">
        <v>98</v>
      </c>
      <c r="K47" s="4" t="s">
        <v>112</v>
      </c>
      <c r="L47">
        <v>0</v>
      </c>
      <c r="M47">
        <v>0</v>
      </c>
      <c r="N47">
        <v>0</v>
      </c>
      <c r="O47">
        <v>0</v>
      </c>
      <c r="P47">
        <v>0</v>
      </c>
      <c r="Q47">
        <v>1</v>
      </c>
      <c r="R47">
        <f t="shared" si="0"/>
        <v>1</v>
      </c>
    </row>
    <row r="48" spans="1:18" ht="12.75">
      <c r="A48" s="4" t="s">
        <v>120</v>
      </c>
      <c r="B48" t="s">
        <v>80</v>
      </c>
      <c r="C48" t="s">
        <v>155</v>
      </c>
      <c r="D48" t="s">
        <v>221</v>
      </c>
      <c r="E48" t="s">
        <v>80</v>
      </c>
      <c r="G48" t="s">
        <v>166</v>
      </c>
      <c r="K48" s="4" t="s">
        <v>120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f t="shared" si="0"/>
        <v>0</v>
      </c>
    </row>
    <row r="49" spans="1:18" ht="12.75">
      <c r="A49" s="4" t="s">
        <v>121</v>
      </c>
      <c r="B49" t="s">
        <v>80</v>
      </c>
      <c r="C49" t="s">
        <v>155</v>
      </c>
      <c r="D49" t="s">
        <v>221</v>
      </c>
      <c r="E49" t="s">
        <v>80</v>
      </c>
      <c r="G49" t="s">
        <v>166</v>
      </c>
      <c r="K49" s="4" t="s">
        <v>121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f t="shared" si="0"/>
        <v>0</v>
      </c>
    </row>
    <row r="50" spans="1:18" ht="12.75">
      <c r="A50" s="4" t="s">
        <v>125</v>
      </c>
      <c r="B50" t="s">
        <v>80</v>
      </c>
      <c r="C50" t="s">
        <v>155</v>
      </c>
      <c r="D50" t="s">
        <v>221</v>
      </c>
      <c r="E50" t="s">
        <v>80</v>
      </c>
      <c r="G50" t="s">
        <v>166</v>
      </c>
      <c r="K50" s="4" t="s">
        <v>125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f t="shared" si="0"/>
        <v>0</v>
      </c>
    </row>
    <row r="51" spans="1:11" ht="12.75">
      <c r="A51" s="4"/>
      <c r="B51" t="s">
        <v>80</v>
      </c>
      <c r="C51" t="s">
        <v>155</v>
      </c>
      <c r="D51" t="s">
        <v>221</v>
      </c>
      <c r="E51" t="s">
        <v>80</v>
      </c>
      <c r="G51" t="s">
        <v>166</v>
      </c>
      <c r="K51" s="4"/>
    </row>
    <row r="52" spans="1:18" ht="12.75">
      <c r="A52" s="4" t="s">
        <v>317</v>
      </c>
      <c r="B52" t="s">
        <v>80</v>
      </c>
      <c r="C52" t="s">
        <v>155</v>
      </c>
      <c r="D52" t="s">
        <v>221</v>
      </c>
      <c r="E52" t="s">
        <v>80</v>
      </c>
      <c r="G52" t="s">
        <v>166</v>
      </c>
      <c r="K52" s="4" t="s">
        <v>317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f t="shared" si="0"/>
        <v>0</v>
      </c>
    </row>
    <row r="53" spans="1:18" ht="12.75">
      <c r="A53" s="4" t="s">
        <v>228</v>
      </c>
      <c r="B53" t="s">
        <v>80</v>
      </c>
      <c r="C53" t="s">
        <v>155</v>
      </c>
      <c r="D53" t="s">
        <v>221</v>
      </c>
      <c r="E53" t="s">
        <v>80</v>
      </c>
      <c r="G53" t="s">
        <v>166</v>
      </c>
      <c r="K53" s="4" t="s">
        <v>228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f t="shared" si="0"/>
        <v>0</v>
      </c>
    </row>
    <row r="54" spans="1:18" ht="12.75">
      <c r="A54" s="4" t="s">
        <v>216</v>
      </c>
      <c r="B54" t="s">
        <v>82</v>
      </c>
      <c r="C54" t="s">
        <v>155</v>
      </c>
      <c r="D54" t="s">
        <v>221</v>
      </c>
      <c r="E54" t="s">
        <v>80</v>
      </c>
      <c r="G54" t="s">
        <v>166</v>
      </c>
      <c r="K54" s="4" t="s">
        <v>216</v>
      </c>
      <c r="L54">
        <v>1</v>
      </c>
      <c r="M54">
        <v>0</v>
      </c>
      <c r="N54">
        <v>0</v>
      </c>
      <c r="O54">
        <v>0</v>
      </c>
      <c r="P54">
        <v>0</v>
      </c>
      <c r="Q54">
        <v>0</v>
      </c>
      <c r="R54">
        <f t="shared" si="0"/>
        <v>1</v>
      </c>
    </row>
    <row r="55" spans="1:18" ht="12.75">
      <c r="A55" s="4" t="s">
        <v>222</v>
      </c>
      <c r="B55" t="s">
        <v>80</v>
      </c>
      <c r="C55" t="s">
        <v>155</v>
      </c>
      <c r="D55" t="s">
        <v>91</v>
      </c>
      <c r="E55" t="s">
        <v>80</v>
      </c>
      <c r="G55" t="s">
        <v>166</v>
      </c>
      <c r="K55" s="4" t="s">
        <v>222</v>
      </c>
      <c r="L55">
        <v>0</v>
      </c>
      <c r="M55">
        <v>0</v>
      </c>
      <c r="N55">
        <v>2</v>
      </c>
      <c r="O55">
        <v>0</v>
      </c>
      <c r="P55">
        <v>0</v>
      </c>
      <c r="Q55">
        <v>0</v>
      </c>
      <c r="R55">
        <f t="shared" si="0"/>
        <v>2</v>
      </c>
    </row>
    <row r="56" spans="1:18" ht="12.75">
      <c r="A56" s="4" t="s">
        <v>229</v>
      </c>
      <c r="B56" t="s">
        <v>80</v>
      </c>
      <c r="C56" t="s">
        <v>155</v>
      </c>
      <c r="D56" t="s">
        <v>221</v>
      </c>
      <c r="E56" t="s">
        <v>80</v>
      </c>
      <c r="G56" t="s">
        <v>98</v>
      </c>
      <c r="K56" s="4" t="s">
        <v>229</v>
      </c>
      <c r="L56">
        <v>0</v>
      </c>
      <c r="M56">
        <v>0</v>
      </c>
      <c r="N56">
        <v>0</v>
      </c>
      <c r="O56">
        <v>0</v>
      </c>
      <c r="P56">
        <v>0</v>
      </c>
      <c r="Q56">
        <v>1</v>
      </c>
      <c r="R56">
        <f t="shared" si="0"/>
        <v>1</v>
      </c>
    </row>
    <row r="57" spans="1:18" ht="12.75">
      <c r="A57" s="4" t="s">
        <v>460</v>
      </c>
      <c r="B57" t="s">
        <v>80</v>
      </c>
      <c r="C57" t="s">
        <v>155</v>
      </c>
      <c r="D57" t="s">
        <v>221</v>
      </c>
      <c r="E57" t="s">
        <v>80</v>
      </c>
      <c r="G57" t="s">
        <v>166</v>
      </c>
      <c r="K57" s="4" t="s">
        <v>460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f t="shared" si="0"/>
        <v>0</v>
      </c>
    </row>
    <row r="58" spans="1:18" ht="12.75">
      <c r="A58" s="4" t="s">
        <v>227</v>
      </c>
      <c r="B58" t="s">
        <v>83</v>
      </c>
      <c r="C58" t="s">
        <v>155</v>
      </c>
      <c r="D58" t="s">
        <v>221</v>
      </c>
      <c r="E58" t="s">
        <v>80</v>
      </c>
      <c r="G58" t="s">
        <v>166</v>
      </c>
      <c r="K58" s="4" t="s">
        <v>227</v>
      </c>
      <c r="L58">
        <v>1</v>
      </c>
      <c r="M58">
        <v>0</v>
      </c>
      <c r="N58">
        <v>0</v>
      </c>
      <c r="O58">
        <v>0</v>
      </c>
      <c r="P58">
        <v>0</v>
      </c>
      <c r="Q58">
        <v>0</v>
      </c>
      <c r="R58">
        <f t="shared" si="0"/>
        <v>1</v>
      </c>
    </row>
    <row r="59" spans="1:18" ht="12.75">
      <c r="A59" s="4" t="s">
        <v>335</v>
      </c>
      <c r="B59" t="s">
        <v>80</v>
      </c>
      <c r="C59" t="s">
        <v>155</v>
      </c>
      <c r="D59" t="s">
        <v>221</v>
      </c>
      <c r="E59" t="s">
        <v>80</v>
      </c>
      <c r="G59" t="s">
        <v>166</v>
      </c>
      <c r="K59" s="4" t="s">
        <v>335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f t="shared" si="0"/>
        <v>0</v>
      </c>
    </row>
    <row r="60" spans="1:18" ht="12.75">
      <c r="A60" s="4" t="s">
        <v>232</v>
      </c>
      <c r="B60" t="s">
        <v>80</v>
      </c>
      <c r="C60" t="s">
        <v>155</v>
      </c>
      <c r="D60" t="s">
        <v>221</v>
      </c>
      <c r="E60" t="s">
        <v>80</v>
      </c>
      <c r="G60" t="s">
        <v>166</v>
      </c>
      <c r="K60" s="4" t="s">
        <v>232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f t="shared" si="0"/>
        <v>0</v>
      </c>
    </row>
    <row r="61" spans="1:18" ht="12.75">
      <c r="A61" s="4" t="s">
        <v>233</v>
      </c>
      <c r="B61" t="s">
        <v>80</v>
      </c>
      <c r="C61" t="s">
        <v>155</v>
      </c>
      <c r="D61" t="s">
        <v>221</v>
      </c>
      <c r="E61" t="s">
        <v>80</v>
      </c>
      <c r="G61" t="s">
        <v>166</v>
      </c>
      <c r="K61" s="4" t="s">
        <v>233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f t="shared" si="0"/>
        <v>0</v>
      </c>
    </row>
    <row r="62" spans="1:18" ht="12.75">
      <c r="A62" s="4" t="s">
        <v>234</v>
      </c>
      <c r="B62" t="s">
        <v>80</v>
      </c>
      <c r="C62" t="s">
        <v>155</v>
      </c>
      <c r="D62" t="s">
        <v>221</v>
      </c>
      <c r="E62" t="s">
        <v>290</v>
      </c>
      <c r="G62" t="s">
        <v>166</v>
      </c>
      <c r="K62" s="4" t="s">
        <v>234</v>
      </c>
      <c r="L62">
        <v>0</v>
      </c>
      <c r="M62">
        <v>0</v>
      </c>
      <c r="N62">
        <v>0</v>
      </c>
      <c r="O62">
        <v>1</v>
      </c>
      <c r="P62">
        <v>0</v>
      </c>
      <c r="Q62">
        <v>0</v>
      </c>
      <c r="R62">
        <f t="shared" si="0"/>
        <v>1</v>
      </c>
    </row>
    <row r="63" spans="1:18" ht="12.75">
      <c r="A63" s="4" t="s">
        <v>133</v>
      </c>
      <c r="B63" t="s">
        <v>80</v>
      </c>
      <c r="C63" t="s">
        <v>155</v>
      </c>
      <c r="D63" t="s">
        <v>221</v>
      </c>
      <c r="E63" t="s">
        <v>80</v>
      </c>
      <c r="G63" t="s">
        <v>166</v>
      </c>
      <c r="K63" s="4" t="s">
        <v>133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f t="shared" si="0"/>
        <v>0</v>
      </c>
    </row>
    <row r="64" spans="1:18" ht="12.75">
      <c r="A64" s="4" t="s">
        <v>238</v>
      </c>
      <c r="B64" t="s">
        <v>80</v>
      </c>
      <c r="C64" t="s">
        <v>155</v>
      </c>
      <c r="D64" t="s">
        <v>221</v>
      </c>
      <c r="E64" t="s">
        <v>290</v>
      </c>
      <c r="G64" t="s">
        <v>166</v>
      </c>
      <c r="K64" s="4" t="s">
        <v>238</v>
      </c>
      <c r="L64">
        <v>0</v>
      </c>
      <c r="M64">
        <v>0</v>
      </c>
      <c r="N64">
        <v>0</v>
      </c>
      <c r="O64">
        <v>1</v>
      </c>
      <c r="P64">
        <v>0</v>
      </c>
      <c r="Q64">
        <v>0</v>
      </c>
      <c r="R64">
        <f t="shared" si="0"/>
        <v>1</v>
      </c>
    </row>
    <row r="65" spans="1:18" ht="12.75">
      <c r="A65" s="4" t="s">
        <v>239</v>
      </c>
      <c r="B65" t="s">
        <v>80</v>
      </c>
      <c r="C65" t="s">
        <v>155</v>
      </c>
      <c r="D65" t="s">
        <v>221</v>
      </c>
      <c r="E65" t="s">
        <v>290</v>
      </c>
      <c r="G65" t="s">
        <v>166</v>
      </c>
      <c r="K65" s="4" t="s">
        <v>239</v>
      </c>
      <c r="L65">
        <v>0</v>
      </c>
      <c r="M65">
        <v>0</v>
      </c>
      <c r="N65">
        <v>0</v>
      </c>
      <c r="O65">
        <v>1</v>
      </c>
      <c r="P65">
        <v>0</v>
      </c>
      <c r="Q65">
        <v>0</v>
      </c>
      <c r="R65">
        <f t="shared" si="0"/>
        <v>1</v>
      </c>
    </row>
    <row r="66" spans="1:18" ht="12.75">
      <c r="A66" s="4" t="s">
        <v>248</v>
      </c>
      <c r="B66" t="s">
        <v>80</v>
      </c>
      <c r="C66" t="s">
        <v>155</v>
      </c>
      <c r="D66" t="s">
        <v>221</v>
      </c>
      <c r="E66" t="s">
        <v>80</v>
      </c>
      <c r="G66" t="s">
        <v>166</v>
      </c>
      <c r="K66" s="4" t="s">
        <v>248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f t="shared" si="0"/>
        <v>0</v>
      </c>
    </row>
    <row r="67" spans="1:18" ht="12.75">
      <c r="A67" s="4" t="s">
        <v>272</v>
      </c>
      <c r="B67" t="s">
        <v>80</v>
      </c>
      <c r="C67" t="s">
        <v>155</v>
      </c>
      <c r="D67" t="s">
        <v>221</v>
      </c>
      <c r="E67" t="s">
        <v>80</v>
      </c>
      <c r="G67" t="s">
        <v>166</v>
      </c>
      <c r="K67" s="4" t="s">
        <v>272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f t="shared" si="0"/>
        <v>0</v>
      </c>
    </row>
    <row r="68" spans="1:18" ht="12.75">
      <c r="A68" s="4" t="s">
        <v>284</v>
      </c>
      <c r="B68" t="s">
        <v>80</v>
      </c>
      <c r="C68" t="s">
        <v>155</v>
      </c>
      <c r="D68" t="s">
        <v>221</v>
      </c>
      <c r="E68" t="s">
        <v>80</v>
      </c>
      <c r="G68" t="s">
        <v>166</v>
      </c>
      <c r="K68" s="4" t="s">
        <v>284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f>SUM(L68:Q68)</f>
        <v>0</v>
      </c>
    </row>
    <row r="69" spans="1:18" ht="12.75">
      <c r="A69" s="4" t="s">
        <v>285</v>
      </c>
      <c r="B69" t="s">
        <v>80</v>
      </c>
      <c r="C69" t="s">
        <v>155</v>
      </c>
      <c r="D69" t="s">
        <v>221</v>
      </c>
      <c r="E69" t="s">
        <v>80</v>
      </c>
      <c r="G69" t="s">
        <v>166</v>
      </c>
      <c r="K69" s="4" t="s">
        <v>285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f>SUM(L69:Q69)</f>
        <v>0</v>
      </c>
    </row>
    <row r="70" spans="1:18" ht="12.75">
      <c r="A70" s="4" t="s">
        <v>111</v>
      </c>
      <c r="B70" t="s">
        <v>80</v>
      </c>
      <c r="C70" t="s">
        <v>155</v>
      </c>
      <c r="D70" t="s">
        <v>221</v>
      </c>
      <c r="E70" t="s">
        <v>80</v>
      </c>
      <c r="G70" t="s">
        <v>98</v>
      </c>
      <c r="K70" s="4" t="s">
        <v>111</v>
      </c>
      <c r="L70">
        <v>0</v>
      </c>
      <c r="M70">
        <v>0</v>
      </c>
      <c r="N70">
        <v>0</v>
      </c>
      <c r="O70">
        <v>0</v>
      </c>
      <c r="P70">
        <v>0</v>
      </c>
      <c r="Q70">
        <v>1</v>
      </c>
      <c r="R70">
        <f>SUM(L70:Q70)</f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2009-10-10T23:29:29Z</cp:lastPrinted>
  <dcterms:created xsi:type="dcterms:W3CDTF">2009-09-25T02:01:59Z</dcterms:created>
  <dcterms:modified xsi:type="dcterms:W3CDTF">2009-10-12T18:13:54Z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